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1c\Общая\Ирина Геннадьевна\Закупки по 223-ФЗ\2020\20г. Электронный аукцион\Зап.части\ЗИЛ\"/>
    </mc:Choice>
  </mc:AlternateContent>
  <bookViews>
    <workbookView xWindow="0" yWindow="0" windowWidth="2010" windowHeight="13260"/>
  </bookViews>
  <sheets>
    <sheet name="Расчет цены" sheetId="2" r:id="rId1"/>
    <sheet name="Расчет цены (2)" sheetId="3" r:id="rId2"/>
  </sheets>
  <definedNames>
    <definedName name="_xlnm.Print_Area" localSheetId="0">'Расчет цены'!$A$1:$R$36</definedName>
    <definedName name="_xlnm.Print_Area" localSheetId="1">'Расчет цены (2)'!$A$1:$R$29</definedName>
  </definedNames>
  <calcPr calcId="162913" refMode="R1C1"/>
</workbook>
</file>

<file path=xl/calcChain.xml><?xml version="1.0" encoding="utf-8"?>
<calcChain xmlns="http://schemas.openxmlformats.org/spreadsheetml/2006/main">
  <c r="O23" i="2" l="1"/>
  <c r="P23" i="2" s="1"/>
  <c r="Q23" i="2" s="1"/>
  <c r="R23" i="2" s="1"/>
  <c r="L23" i="2"/>
  <c r="M23" i="2" s="1"/>
  <c r="N23" i="2" s="1"/>
  <c r="O20" i="2"/>
  <c r="P20" i="2" s="1"/>
  <c r="Q20" i="2" s="1"/>
  <c r="R20" i="2" s="1"/>
  <c r="L20" i="2"/>
  <c r="M20" i="2" s="1"/>
  <c r="N20" i="2" s="1"/>
  <c r="O18" i="2"/>
  <c r="P18" i="2" s="1"/>
  <c r="Q18" i="2" s="1"/>
  <c r="R18" i="2" s="1"/>
  <c r="L18" i="2"/>
  <c r="M18" i="2" s="1"/>
  <c r="N18" i="2" s="1"/>
  <c r="O22" i="2"/>
  <c r="P22" i="2" s="1"/>
  <c r="Q22" i="2" s="1"/>
  <c r="R22" i="2" s="1"/>
  <c r="L22" i="2"/>
  <c r="M22" i="2" s="1"/>
  <c r="N22" i="2" s="1"/>
  <c r="O21" i="2"/>
  <c r="P21" i="2" s="1"/>
  <c r="Q21" i="2" s="1"/>
  <c r="R21" i="2" s="1"/>
  <c r="L21" i="2"/>
  <c r="M21" i="2" s="1"/>
  <c r="N21" i="2" s="1"/>
  <c r="O19" i="2"/>
  <c r="P19" i="2" s="1"/>
  <c r="Q19" i="2" s="1"/>
  <c r="R19" i="2" s="1"/>
  <c r="L19" i="2"/>
  <c r="M19" i="2" s="1"/>
  <c r="N19" i="2" s="1"/>
  <c r="O17" i="2"/>
  <c r="P17" i="2" s="1"/>
  <c r="Q17" i="2" s="1"/>
  <c r="R17" i="2" s="1"/>
  <c r="L17" i="2"/>
  <c r="M17" i="2" s="1"/>
  <c r="N17" i="2" s="1"/>
  <c r="U10" i="3" l="1"/>
  <c r="U11" i="3"/>
  <c r="U12" i="3"/>
  <c r="U13" i="3"/>
  <c r="U14" i="3"/>
  <c r="U15" i="3"/>
  <c r="U16" i="3"/>
  <c r="U17" i="3"/>
  <c r="U18" i="3"/>
  <c r="U19" i="3"/>
  <c r="U20" i="3"/>
  <c r="U9" i="3"/>
  <c r="T10" i="3"/>
  <c r="T11" i="3"/>
  <c r="T12" i="3"/>
  <c r="T13" i="3"/>
  <c r="T14" i="3"/>
  <c r="T15" i="3"/>
  <c r="T16" i="3"/>
  <c r="T17" i="3"/>
  <c r="T18" i="3"/>
  <c r="T19" i="3"/>
  <c r="T20" i="3"/>
  <c r="T9" i="3"/>
  <c r="S14" i="3"/>
  <c r="S12" i="3"/>
  <c r="S11" i="3"/>
  <c r="S10" i="3"/>
  <c r="S9" i="3"/>
  <c r="S13" i="3"/>
  <c r="S15" i="3"/>
  <c r="S16" i="3"/>
  <c r="S17" i="3"/>
  <c r="S18" i="3"/>
  <c r="S19" i="3"/>
  <c r="S20" i="3"/>
  <c r="P20" i="3"/>
  <c r="Q20" i="3" s="1"/>
  <c r="R20" i="3" s="1"/>
  <c r="O20" i="3"/>
  <c r="L20" i="3"/>
  <c r="M20" i="3" s="1"/>
  <c r="N20" i="3" s="1"/>
  <c r="O19" i="3"/>
  <c r="P19" i="3" s="1"/>
  <c r="Q19" i="3" s="1"/>
  <c r="R19" i="3" s="1"/>
  <c r="M19" i="3"/>
  <c r="N19" i="3" s="1"/>
  <c r="L19" i="3"/>
  <c r="P18" i="3"/>
  <c r="Q18" i="3" s="1"/>
  <c r="R18" i="3" s="1"/>
  <c r="O18" i="3"/>
  <c r="L18" i="3"/>
  <c r="M18" i="3" s="1"/>
  <c r="N18" i="3" s="1"/>
  <c r="O17" i="3"/>
  <c r="P17" i="3" s="1"/>
  <c r="Q17" i="3" s="1"/>
  <c r="R17" i="3" s="1"/>
  <c r="M17" i="3"/>
  <c r="N17" i="3" s="1"/>
  <c r="L17" i="3"/>
  <c r="P16" i="3"/>
  <c r="Q16" i="3" s="1"/>
  <c r="R16" i="3" s="1"/>
  <c r="O16" i="3"/>
  <c r="L16" i="3"/>
  <c r="M16" i="3" s="1"/>
  <c r="N16" i="3" s="1"/>
  <c r="O15" i="3"/>
  <c r="P15" i="3" s="1"/>
  <c r="Q15" i="3" s="1"/>
  <c r="R15" i="3" s="1"/>
  <c r="M15" i="3"/>
  <c r="N15" i="3" s="1"/>
  <c r="L15" i="3"/>
  <c r="P14" i="3"/>
  <c r="Q14" i="3" s="1"/>
  <c r="R14" i="3" s="1"/>
  <c r="O14" i="3"/>
  <c r="L14" i="3"/>
  <c r="M14" i="3" s="1"/>
  <c r="N14" i="3" s="1"/>
  <c r="O13" i="3"/>
  <c r="P13" i="3" s="1"/>
  <c r="Q13" i="3" s="1"/>
  <c r="R13" i="3" s="1"/>
  <c r="M13" i="3"/>
  <c r="N13" i="3" s="1"/>
  <c r="L13" i="3"/>
  <c r="P12" i="3"/>
  <c r="Q12" i="3" s="1"/>
  <c r="R12" i="3" s="1"/>
  <c r="O12" i="3"/>
  <c r="L12" i="3"/>
  <c r="M12" i="3" s="1"/>
  <c r="N12" i="3" s="1"/>
  <c r="O11" i="3"/>
  <c r="P11" i="3" s="1"/>
  <c r="Q11" i="3" s="1"/>
  <c r="R11" i="3" s="1"/>
  <c r="M11" i="3"/>
  <c r="N11" i="3" s="1"/>
  <c r="L11" i="3"/>
  <c r="P10" i="3"/>
  <c r="Q10" i="3" s="1"/>
  <c r="R10" i="3" s="1"/>
  <c r="O10" i="3"/>
  <c r="L10" i="3"/>
  <c r="M10" i="3" s="1"/>
  <c r="N10" i="3" s="1"/>
  <c r="O9" i="3"/>
  <c r="P9" i="3" s="1"/>
  <c r="Q9" i="3" s="1"/>
  <c r="R9" i="3" s="1"/>
  <c r="R21" i="3" s="1"/>
  <c r="L25" i="3" s="1"/>
  <c r="M9" i="3"/>
  <c r="N9" i="3" s="1"/>
  <c r="L9" i="3"/>
  <c r="O27" i="2"/>
  <c r="O26" i="2"/>
  <c r="O25" i="2"/>
  <c r="O24" i="2"/>
  <c r="O16" i="2"/>
  <c r="O15" i="2"/>
  <c r="O14" i="2"/>
  <c r="O13" i="2"/>
  <c r="O12" i="2"/>
  <c r="O11" i="2"/>
  <c r="O10" i="2"/>
  <c r="O9" i="2"/>
  <c r="L27" i="2"/>
  <c r="L26" i="2"/>
  <c r="L25" i="2"/>
  <c r="L24" i="2"/>
  <c r="L16" i="2"/>
  <c r="L15" i="2"/>
  <c r="L14" i="2"/>
  <c r="L13" i="2"/>
  <c r="L12" i="2"/>
  <c r="L11" i="2"/>
  <c r="L10" i="2"/>
  <c r="L9" i="2"/>
  <c r="P24" i="2" l="1"/>
  <c r="Q24" i="2" s="1"/>
  <c r="R24" i="2" s="1"/>
  <c r="M24" i="2"/>
  <c r="N24" i="2" s="1"/>
  <c r="P16" i="2"/>
  <c r="Q16" i="2" s="1"/>
  <c r="R16" i="2" s="1"/>
  <c r="M16" i="2"/>
  <c r="N16" i="2" s="1"/>
  <c r="M26" i="2"/>
  <c r="N26" i="2" s="1"/>
  <c r="P26" i="2"/>
  <c r="Q26" i="2" s="1"/>
  <c r="R26" i="2" s="1"/>
  <c r="P27" i="2" l="1"/>
  <c r="Q27" i="2" s="1"/>
  <c r="R27" i="2" s="1"/>
  <c r="M27" i="2"/>
  <c r="N27" i="2" s="1"/>
  <c r="P25" i="2"/>
  <c r="Q25" i="2" s="1"/>
  <c r="R25" i="2" s="1"/>
  <c r="M25" i="2"/>
  <c r="N25" i="2" s="1"/>
  <c r="P15" i="2"/>
  <c r="Q15" i="2" s="1"/>
  <c r="R15" i="2" s="1"/>
  <c r="M15" i="2"/>
  <c r="N15" i="2" s="1"/>
  <c r="P14" i="2"/>
  <c r="Q14" i="2" s="1"/>
  <c r="R14" i="2" s="1"/>
  <c r="M14" i="2"/>
  <c r="N14" i="2" s="1"/>
  <c r="P13" i="2"/>
  <c r="Q13" i="2" s="1"/>
  <c r="R13" i="2" s="1"/>
  <c r="M13" i="2"/>
  <c r="N13" i="2" s="1"/>
  <c r="P12" i="2"/>
  <c r="Q12" i="2" s="1"/>
  <c r="R12" i="2" s="1"/>
  <c r="M12" i="2"/>
  <c r="N12" i="2" s="1"/>
  <c r="P11" i="2"/>
  <c r="Q11" i="2" s="1"/>
  <c r="R11" i="2" s="1"/>
  <c r="M11" i="2"/>
  <c r="N11" i="2" s="1"/>
  <c r="M10" i="2" l="1"/>
  <c r="N10" i="2" s="1"/>
  <c r="P10" i="2"/>
  <c r="Q10" i="2" s="1"/>
  <c r="R10" i="2" s="1"/>
  <c r="P9" i="2" l="1"/>
  <c r="Q9" i="2" s="1"/>
  <c r="R9" i="2" s="1"/>
  <c r="R28" i="2" s="1"/>
  <c r="M9" i="2"/>
  <c r="N9" i="2" s="1"/>
  <c r="L32" i="2" l="1"/>
</calcChain>
</file>

<file path=xl/sharedStrings.xml><?xml version="1.0" encoding="utf-8"?>
<sst xmlns="http://schemas.openxmlformats.org/spreadsheetml/2006/main" count="134" uniqueCount="69">
  <si>
    <t>№</t>
  </si>
  <si>
    <t>Ед. изм</t>
  </si>
  <si>
    <t>Кол-во</t>
  </si>
  <si>
    <t>Коммерческие предложения (руб./ед.изм.)</t>
  </si>
  <si>
    <t>Среднее квадратичное отклонение</t>
  </si>
  <si>
    <r>
      <t xml:space="preserve">коэффициент вариации цен V (%)           </t>
    </r>
    <r>
      <rPr>
        <i/>
        <sz val="10"/>
        <color indexed="8"/>
        <rFont val="Times New Roman"/>
        <family val="1"/>
        <charset val="204"/>
      </rPr>
      <t xml:space="preserve">         (не должен превышать 33%)</t>
    </r>
  </si>
  <si>
    <t>Цена за единицу изм. (руб.)</t>
  </si>
  <si>
    <t>Цена за единицу изм. с округлением (вниз) до сотых долей после запятой (руб.)</t>
  </si>
  <si>
    <t>рублей</t>
  </si>
  <si>
    <t>Данные реестра контрактов (руб./ед.изм.)</t>
  </si>
  <si>
    <t xml:space="preserve">Номер сведений о контракте №___ от </t>
  </si>
  <si>
    <t>Данные статистики</t>
  </si>
  <si>
    <r>
      <t>Средняя арифметическая цена за единицу     &lt;</t>
    </r>
    <r>
      <rPr>
        <b/>
        <i/>
        <sz val="10"/>
        <color indexed="8"/>
        <rFont val="Times New Roman"/>
        <family val="1"/>
        <charset val="204"/>
      </rPr>
      <t>ц</t>
    </r>
    <r>
      <rPr>
        <b/>
        <sz val="10"/>
        <color indexed="8"/>
        <rFont val="Times New Roman"/>
        <family val="1"/>
        <charset val="204"/>
      </rPr>
      <t xml:space="preserve">&gt; </t>
    </r>
  </si>
  <si>
    <t>ИТОГО:</t>
  </si>
  <si>
    <t>Наименование</t>
  </si>
  <si>
    <t>Расчет начальной (максимальной) цены договора выполнен в соответствии с Методическими рекомендациями по применению методов определения начальной (максимальной) цены договора, цены договора, заключаемого с единственным поставщиком (подрядчиком, исполнителем), утв. приказом Министерства экономического развития РФ от 2 октября 2013 г. N 567, методом сопоставимых рыночных цен (анализа рынка) (для облегчения проведения процедуры расчета произведено округление средней цены за 1 единицу товара и цены договора). Расчет произведен с помощью табличного редактора Microsoft Excel.</t>
  </si>
  <si>
    <t xml:space="preserve">Обоснование начальной (максимальной) цены договора (Н(М)ЦД)
</t>
  </si>
  <si>
    <t>Оценка однородности совокупности значений выявленных цен, используемых в расчете Н(М)ЦД</t>
  </si>
  <si>
    <t>Н(М)ЦД,  определяемая методом сопоставимых рыночных цен (анализа рынка)*</t>
  </si>
  <si>
    <r>
      <rPr>
        <b/>
        <sz val="10"/>
        <color indexed="8"/>
        <rFont val="Times New Roman"/>
        <family val="1"/>
        <charset val="204"/>
      </rPr>
      <t>Расчет Н(М)ЦД по формуле</t>
    </r>
    <r>
      <rPr>
        <sz val="10"/>
        <color indexed="8"/>
        <rFont val="Times New Roman"/>
        <family val="1"/>
        <charset val="204"/>
      </rPr>
      <t xml:space="preserve">              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  </r>
  </si>
  <si>
    <t>Н(М)ЦД договора с учетом округления цены за единицу (руб.)</t>
  </si>
  <si>
    <t>В результате проведенного расчета Н(М)ЦД договора составила:</t>
  </si>
  <si>
    <t xml:space="preserve">Исполнитель: </t>
  </si>
  <si>
    <t>Халат рабочий женский</t>
  </si>
  <si>
    <t>шт</t>
  </si>
  <si>
    <t xml:space="preserve">Приложение № 2 к информационной карте закупки </t>
  </si>
  <si>
    <t>Поставка специальной одежды</t>
  </si>
  <si>
    <t xml:space="preserve">Н(М)ЦД без НДС: </t>
  </si>
  <si>
    <t>Дата 10.07.2020г.</t>
  </si>
  <si>
    <t xml:space="preserve">Костюм влагозащитный </t>
  </si>
  <si>
    <t>Халат КЩС женский</t>
  </si>
  <si>
    <t>Костюм сварщика летний</t>
  </si>
  <si>
    <t>Костюм сварщика утепленный</t>
  </si>
  <si>
    <t>Костюм рабочий мужской, летний</t>
  </si>
  <si>
    <t xml:space="preserve">Костюм рабочий летний женский </t>
  </si>
  <si>
    <t>Костюм  мужской (куртка+брюки) рабочий для ИТР</t>
  </si>
  <si>
    <t>Костюм утепленный мужской (полукомбинезон +куртка)</t>
  </si>
  <si>
    <t xml:space="preserve">Костюм утепленный мужской (полукомбинезон +куртка)
для ИТР
</t>
  </si>
  <si>
    <t>Костюм утепленный женский (полукомбинезон +куртка)</t>
  </si>
  <si>
    <t>Плащ непромокаемый</t>
  </si>
  <si>
    <t>Поставщик №1 исх.№219Е от 16.06.2020г.</t>
  </si>
  <si>
    <t>Поставщик №3 исх.КП1735/20 от 29.06.2020г.</t>
  </si>
  <si>
    <t xml:space="preserve">НДС 20% </t>
  </si>
  <si>
    <t xml:space="preserve"> </t>
  </si>
  <si>
    <t>Поставщик № 2 исх. №66842 от 19.06.2020г.</t>
  </si>
  <si>
    <t>Поставка запасных частей для автомобильного транспорта (ЗИЛ-4331)</t>
  </si>
  <si>
    <t>Рессора передняя</t>
  </si>
  <si>
    <t>Рессора задняя</t>
  </si>
  <si>
    <t>ТНВД двс Д-245</t>
  </si>
  <si>
    <t>Генератор двс Д-245</t>
  </si>
  <si>
    <t>КПП зил-130</t>
  </si>
  <si>
    <t>Задний редуктор моста</t>
  </si>
  <si>
    <t xml:space="preserve">Коробка отбора мощности </t>
  </si>
  <si>
    <t>Стартер</t>
  </si>
  <si>
    <t xml:space="preserve">Ступица задняя </t>
  </si>
  <si>
    <t>Ступица передняя в сборе</t>
  </si>
  <si>
    <t>Сцепление в сборе ЗИЛ</t>
  </si>
  <si>
    <t>Маховик сцепления</t>
  </si>
  <si>
    <t>Компрессор</t>
  </si>
  <si>
    <t>Карданный вал основной</t>
  </si>
  <si>
    <t>Поршневая группа</t>
  </si>
  <si>
    <t>Коленвал Д-245</t>
  </si>
  <si>
    <t>Распредвал Д-245</t>
  </si>
  <si>
    <t>Радиатор охлаждения</t>
  </si>
  <si>
    <t>Головка ГБЦ в сборе</t>
  </si>
  <si>
    <t>Поставщик №1 исх.б/н от 01.06.2020г.</t>
  </si>
  <si>
    <t>Поставщик № 2 исх. б/н от 27.05.2020г.</t>
  </si>
  <si>
    <t>Поставщик №3 исх.б/н от 04.08.2020г.</t>
  </si>
  <si>
    <t>Дата 05.08.2020г.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</si>
</sst>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₽_-;\-* #,##0.00\ _₽_-;_-* &quot;-&quot;??\ _₽_-;_-@_-"/>
    <numFmt numFmtId="165" formatCode="0.0000"/>
    <numFmt numFmtId="166" formatCode="0.00000"/>
    <numFmt numFmtId="167" formatCode="0.000"/>
  </numFmts>
  <fonts count="24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</font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1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1" fillId="0" borderId="0"/>
    <xf numFmtId="0" fontId="17" fillId="0" borderId="0"/>
    <xf numFmtId="164" fontId="18" fillId="0" borderId="0" applyFont="0" applyFill="0" applyBorder="0" applyAlignment="0" applyProtection="0"/>
  </cellStyleXfs>
  <cellXfs count="103">
    <xf numFmtId="0" fontId="0" fillId="0" borderId="0" xfId="0"/>
    <xf numFmtId="0" fontId="7" fillId="0" borderId="0" xfId="0" applyFont="1" applyAlignment="1">
      <alignment horizontal="center" vertical="top"/>
    </xf>
    <xf numFmtId="0" fontId="7" fillId="0" borderId="0" xfId="0" applyFont="1"/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7" fillId="0" borderId="0" xfId="0" applyFont="1" applyAlignment="1">
      <alignment vertical="center"/>
    </xf>
    <xf numFmtId="0" fontId="5" fillId="0" borderId="0" xfId="0" applyFont="1" applyFill="1" applyAlignment="1" applyProtection="1">
      <alignment vertical="center"/>
      <protection locked="0"/>
    </xf>
    <xf numFmtId="0" fontId="6" fillId="0" borderId="0" xfId="0" applyFont="1"/>
    <xf numFmtId="0" fontId="6" fillId="0" borderId="0" xfId="0" applyFont="1" applyAlignment="1" applyProtection="1">
      <alignment wrapText="1"/>
      <protection locked="0"/>
    </xf>
    <xf numFmtId="165" fontId="6" fillId="0" borderId="0" xfId="0" applyNumberFormat="1" applyFont="1" applyFill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2" fillId="0" borderId="4" xfId="0" applyFont="1" applyFill="1" applyBorder="1" applyAlignment="1">
      <alignment horizontal="center" vertical="top" wrapText="1"/>
    </xf>
    <xf numFmtId="0" fontId="11" fillId="0" borderId="0" xfId="0" applyFont="1" applyBorder="1" applyAlignment="1">
      <alignment horizontal="justify" wrapText="1"/>
    </xf>
    <xf numFmtId="0" fontId="2" fillId="0" borderId="0" xfId="0" applyFont="1" applyFill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166" fontId="3" fillId="0" borderId="0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2" fontId="9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4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13" fillId="0" borderId="0" xfId="0" applyFont="1" applyAlignment="1" applyProtection="1">
      <alignment horizontal="center" wrapText="1"/>
      <protection locked="0"/>
    </xf>
    <xf numFmtId="0" fontId="9" fillId="0" borderId="0" xfId="0" applyFont="1" applyBorder="1" applyAlignment="1">
      <alignment horizontal="right" vertical="center"/>
    </xf>
    <xf numFmtId="0" fontId="13" fillId="0" borderId="0" xfId="0" applyFont="1" applyAlignment="1" applyProtection="1">
      <alignment wrapText="1"/>
      <protection locked="0"/>
    </xf>
    <xf numFmtId="4" fontId="9" fillId="0" borderId="0" xfId="0" applyNumberFormat="1" applyFont="1" applyBorder="1" applyAlignment="1">
      <alignment horizontal="center" vertical="center"/>
    </xf>
    <xf numFmtId="0" fontId="15" fillId="0" borderId="0" xfId="0" applyFont="1" applyFill="1" applyAlignment="1" applyProtection="1">
      <alignment vertical="center"/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3" fillId="0" borderId="0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top" wrapText="1"/>
    </xf>
    <xf numFmtId="0" fontId="6" fillId="0" borderId="0" xfId="0" applyFont="1" applyAlignment="1" applyProtection="1">
      <alignment horizontal="left" vertical="top" wrapText="1"/>
      <protection locked="0"/>
    </xf>
    <xf numFmtId="0" fontId="3" fillId="0" borderId="0" xfId="0" applyFont="1" applyAlignment="1">
      <alignment horizontal="left" vertical="center" wrapText="1"/>
    </xf>
    <xf numFmtId="0" fontId="7" fillId="0" borderId="0" xfId="0" applyFont="1" applyAlignment="1">
      <alignment wrapText="1"/>
    </xf>
    <xf numFmtId="0" fontId="2" fillId="0" borderId="1" xfId="0" applyFont="1" applyBorder="1" applyAlignment="1">
      <alignment horizontal="center" vertical="top" wrapText="1"/>
    </xf>
    <xf numFmtId="0" fontId="7" fillId="0" borderId="0" xfId="0" applyFont="1" applyFill="1"/>
    <xf numFmtId="0" fontId="7" fillId="0" borderId="4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left" vertical="center" wrapText="1"/>
    </xf>
    <xf numFmtId="0" fontId="13" fillId="0" borderId="0" xfId="0" applyFont="1" applyFill="1" applyAlignment="1" applyProtection="1">
      <alignment wrapText="1"/>
      <protection locked="0"/>
    </xf>
    <xf numFmtId="0" fontId="6" fillId="0" borderId="0" xfId="0" applyFont="1" applyFill="1" applyAlignment="1" applyProtection="1">
      <alignment horizontal="center" wrapText="1"/>
      <protection locked="0"/>
    </xf>
    <xf numFmtId="0" fontId="2" fillId="2" borderId="5" xfId="0" applyFont="1" applyFill="1" applyBorder="1" applyAlignment="1">
      <alignment horizontal="center" vertical="center" wrapText="1"/>
    </xf>
    <xf numFmtId="0" fontId="19" fillId="2" borderId="11" xfId="0" applyFont="1" applyFill="1" applyBorder="1" applyAlignment="1" applyProtection="1">
      <alignment horizontal="center" vertical="center" wrapText="1" readingOrder="1"/>
      <protection locked="0"/>
    </xf>
    <xf numFmtId="49" fontId="20" fillId="2" borderId="1" xfId="3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7" fillId="2" borderId="0" xfId="0" applyFont="1" applyFill="1"/>
    <xf numFmtId="0" fontId="9" fillId="0" borderId="0" xfId="0" applyFont="1" applyBorder="1" applyAlignment="1">
      <alignment horizontal="left" vertical="center" wrapText="1"/>
    </xf>
    <xf numFmtId="0" fontId="1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166" fontId="2" fillId="0" borderId="0" xfId="0" applyNumberFormat="1" applyFont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top" wrapText="1"/>
    </xf>
    <xf numFmtId="0" fontId="2" fillId="3" borderId="7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top" wrapText="1"/>
    </xf>
    <xf numFmtId="166" fontId="3" fillId="2" borderId="1" xfId="0" applyNumberFormat="1" applyFont="1" applyFill="1" applyBorder="1" applyAlignment="1">
      <alignment horizontal="center" vertical="center" wrapText="1"/>
    </xf>
    <xf numFmtId="167" fontId="7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 wrapText="1"/>
    </xf>
    <xf numFmtId="167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2" fontId="2" fillId="2" borderId="0" xfId="0" applyNumberFormat="1" applyFont="1" applyFill="1" applyBorder="1" applyAlignment="1">
      <alignment horizontal="center" vertical="center" wrapText="1"/>
    </xf>
    <xf numFmtId="0" fontId="6" fillId="0" borderId="0" xfId="0" applyFont="1" applyAlignment="1" applyProtection="1">
      <alignment horizontal="left" vertical="top" wrapText="1"/>
      <protection locked="0"/>
    </xf>
    <xf numFmtId="0" fontId="2" fillId="0" borderId="1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wrapText="1"/>
    </xf>
    <xf numFmtId="0" fontId="3" fillId="0" borderId="0" xfId="0" applyFont="1"/>
    <xf numFmtId="0" fontId="7" fillId="2" borderId="0" xfId="0" applyFont="1" applyFill="1" applyAlignment="1">
      <alignment horizontal="center"/>
    </xf>
    <xf numFmtId="2" fontId="7" fillId="2" borderId="0" xfId="0" applyNumberFormat="1" applyFont="1" applyFill="1"/>
    <xf numFmtId="1" fontId="3" fillId="2" borderId="1" xfId="0" applyNumberFormat="1" applyFont="1" applyFill="1" applyBorder="1" applyAlignment="1">
      <alignment horizontal="center" vertical="center" wrapText="1"/>
    </xf>
    <xf numFmtId="1" fontId="16" fillId="2" borderId="2" xfId="0" applyNumberFormat="1" applyFont="1" applyFill="1" applyBorder="1" applyAlignment="1">
      <alignment horizontal="center" vertical="top" wrapText="1"/>
    </xf>
    <xf numFmtId="0" fontId="23" fillId="2" borderId="11" xfId="0" applyFont="1" applyFill="1" applyBorder="1" applyAlignment="1" applyProtection="1">
      <alignment horizontal="center" vertical="center" wrapText="1" readingOrder="1"/>
      <protection locked="0"/>
    </xf>
    <xf numFmtId="2" fontId="2" fillId="0" borderId="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12" fillId="0" borderId="9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9" fillId="0" borderId="0" xfId="0" applyFont="1" applyAlignment="1" applyProtection="1">
      <alignment horizontal="center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2" fillId="0" borderId="1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2" fontId="2" fillId="0" borderId="8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center"/>
    </xf>
  </cellXfs>
  <cellStyles count="4">
    <cellStyle name="Excel Built-in Normal" xfId="1"/>
    <cellStyle name="Обычный" xfId="0" builtinId="0"/>
    <cellStyle name="Обычный 3" xfId="2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wmf"/><Relationship Id="rId4" Type="http://schemas.openxmlformats.org/officeDocument/2006/relationships/image" Target="../media/image4.w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wmf"/><Relationship Id="rId4" Type="http://schemas.openxmlformats.org/officeDocument/2006/relationships/image" Target="../media/image4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19050</xdr:colOff>
      <xdr:row>7</xdr:row>
      <xdr:rowOff>952500</xdr:rowOff>
    </xdr:from>
    <xdr:to>
      <xdr:col>14</xdr:col>
      <xdr:colOff>0</xdr:colOff>
      <xdr:row>7</xdr:row>
      <xdr:rowOff>1304925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19925" y="2181225"/>
          <a:ext cx="93345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19050</xdr:colOff>
      <xdr:row>7</xdr:row>
      <xdr:rowOff>923925</xdr:rowOff>
    </xdr:from>
    <xdr:to>
      <xdr:col>12</xdr:col>
      <xdr:colOff>1019175</xdr:colOff>
      <xdr:row>7</xdr:row>
      <xdr:rowOff>1362075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991225" y="2152650"/>
          <a:ext cx="100012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19050</xdr:colOff>
      <xdr:row>7</xdr:row>
      <xdr:rowOff>1600200</xdr:rowOff>
    </xdr:from>
    <xdr:to>
      <xdr:col>14</xdr:col>
      <xdr:colOff>1504950</xdr:colOff>
      <xdr:row>7</xdr:row>
      <xdr:rowOff>1962150</xdr:rowOff>
    </xdr:to>
    <xdr:pic>
      <xdr:nvPicPr>
        <xdr:cNvPr id="102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972425" y="2828925"/>
          <a:ext cx="14859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266700</xdr:colOff>
      <xdr:row>7</xdr:row>
      <xdr:rowOff>1400175</xdr:rowOff>
    </xdr:from>
    <xdr:to>
      <xdr:col>14</xdr:col>
      <xdr:colOff>419100</xdr:colOff>
      <xdr:row>7</xdr:row>
      <xdr:rowOff>1628775</xdr:rowOff>
    </xdr:to>
    <xdr:pic>
      <xdr:nvPicPr>
        <xdr:cNvPr id="1028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220075" y="2628900"/>
          <a:ext cx="152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19050</xdr:colOff>
      <xdr:row>7</xdr:row>
      <xdr:rowOff>952500</xdr:rowOff>
    </xdr:from>
    <xdr:to>
      <xdr:col>14</xdr:col>
      <xdr:colOff>0</xdr:colOff>
      <xdr:row>7</xdr:row>
      <xdr:rowOff>1304925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91400" y="2486025"/>
          <a:ext cx="93345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19050</xdr:colOff>
      <xdr:row>7</xdr:row>
      <xdr:rowOff>923925</xdr:rowOff>
    </xdr:from>
    <xdr:to>
      <xdr:col>12</xdr:col>
      <xdr:colOff>1019175</xdr:colOff>
      <xdr:row>7</xdr:row>
      <xdr:rowOff>1362075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57925" y="2457450"/>
          <a:ext cx="100012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19050</xdr:colOff>
      <xdr:row>7</xdr:row>
      <xdr:rowOff>1600200</xdr:rowOff>
    </xdr:from>
    <xdr:to>
      <xdr:col>14</xdr:col>
      <xdr:colOff>1504950</xdr:colOff>
      <xdr:row>7</xdr:row>
      <xdr:rowOff>1962150</xdr:rowOff>
    </xdr:to>
    <xdr:pic>
      <xdr:nvPicPr>
        <xdr:cNvPr id="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343900" y="3133725"/>
          <a:ext cx="138112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266700</xdr:colOff>
      <xdr:row>7</xdr:row>
      <xdr:rowOff>1400175</xdr:rowOff>
    </xdr:from>
    <xdr:to>
      <xdr:col>14</xdr:col>
      <xdr:colOff>419100</xdr:colOff>
      <xdr:row>7</xdr:row>
      <xdr:rowOff>1628775</xdr:rowOff>
    </xdr:to>
    <xdr:pic>
      <xdr:nvPicPr>
        <xdr:cNvPr id="5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591550" y="2933700"/>
          <a:ext cx="152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6"/>
  <sheetViews>
    <sheetView tabSelected="1" topLeftCell="A10" zoomScale="70" zoomScaleNormal="70" workbookViewId="0">
      <selection activeCell="B27" sqref="B27"/>
    </sheetView>
  </sheetViews>
  <sheetFormatPr defaultColWidth="9.140625" defaultRowHeight="12.75" x14ac:dyDescent="0.2"/>
  <cols>
    <col min="1" max="1" width="4.140625" style="2" customWidth="1"/>
    <col min="2" max="2" width="26.28515625" style="34" customWidth="1"/>
    <col min="3" max="3" width="5.85546875" style="2" customWidth="1"/>
    <col min="4" max="4" width="6.85546875" style="2" customWidth="1"/>
    <col min="5" max="5" width="10" style="2" customWidth="1"/>
    <col min="6" max="6" width="9.85546875" style="2" customWidth="1"/>
    <col min="7" max="7" width="11.7109375" style="2" customWidth="1"/>
    <col min="8" max="10" width="11.7109375" style="2" hidden="1" customWidth="1"/>
    <col min="11" max="11" width="11.42578125" style="2" hidden="1" customWidth="1"/>
    <col min="12" max="12" width="18.85546875" style="2" customWidth="1"/>
    <col min="13" max="13" width="17" style="2" customWidth="1"/>
    <col min="14" max="14" width="14.28515625" style="36" customWidth="1"/>
    <col min="15" max="15" width="21" style="2" customWidth="1"/>
    <col min="16" max="16" width="11.85546875" style="2" customWidth="1"/>
    <col min="17" max="17" width="16.5703125" style="2" customWidth="1"/>
    <col min="18" max="18" width="14.42578125" style="2" customWidth="1"/>
    <col min="19" max="19" width="6.5703125" style="2" customWidth="1"/>
    <col min="20" max="20" width="4.28515625" style="2" customWidth="1"/>
    <col min="21" max="21" width="8.7109375" style="2" customWidth="1"/>
    <col min="22" max="16384" width="9.140625" style="2"/>
  </cols>
  <sheetData>
    <row r="1" spans="1:18" ht="2.25" customHeight="1" x14ac:dyDescent="0.2"/>
    <row r="2" spans="1:18" ht="63" hidden="1" customHeight="1" x14ac:dyDescent="0.2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</row>
    <row r="3" spans="1:18" ht="52.5" hidden="1" customHeight="1" x14ac:dyDescent="0.2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</row>
    <row r="4" spans="1:18" ht="21.75" customHeight="1" x14ac:dyDescent="0.25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88" t="s">
        <v>25</v>
      </c>
      <c r="N4" s="89"/>
      <c r="O4" s="89"/>
      <c r="P4" s="89"/>
      <c r="Q4" s="48"/>
      <c r="R4" s="48"/>
    </row>
    <row r="5" spans="1:18" ht="21.75" customHeight="1" x14ac:dyDescent="0.3">
      <c r="A5" s="48"/>
      <c r="B5" s="48"/>
      <c r="C5" s="48"/>
      <c r="D5" s="48"/>
      <c r="E5" s="90" t="s">
        <v>45</v>
      </c>
      <c r="F5" s="91"/>
      <c r="G5" s="91"/>
      <c r="H5" s="91"/>
      <c r="I5" s="91"/>
      <c r="J5" s="91"/>
      <c r="K5" s="91"/>
      <c r="L5" s="91"/>
      <c r="M5" s="91"/>
      <c r="N5" s="91"/>
      <c r="O5" s="91"/>
      <c r="P5" s="49"/>
      <c r="Q5" s="48"/>
      <c r="R5" s="48"/>
    </row>
    <row r="6" spans="1:18" ht="36" customHeight="1" x14ac:dyDescent="0.2">
      <c r="A6" s="79" t="s">
        <v>16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</row>
    <row r="7" spans="1:18" ht="39" customHeight="1" x14ac:dyDescent="0.2">
      <c r="A7" s="80" t="s">
        <v>0</v>
      </c>
      <c r="B7" s="81" t="s">
        <v>14</v>
      </c>
      <c r="C7" s="82" t="s">
        <v>1</v>
      </c>
      <c r="D7" s="82" t="s">
        <v>2</v>
      </c>
      <c r="E7" s="84" t="s">
        <v>3</v>
      </c>
      <c r="F7" s="85"/>
      <c r="G7" s="86"/>
      <c r="H7" s="84" t="s">
        <v>9</v>
      </c>
      <c r="I7" s="85"/>
      <c r="J7" s="85"/>
      <c r="K7" s="98" t="s">
        <v>11</v>
      </c>
      <c r="L7" s="87" t="s">
        <v>17</v>
      </c>
      <c r="M7" s="87"/>
      <c r="N7" s="87"/>
      <c r="O7" s="94" t="s">
        <v>18</v>
      </c>
      <c r="P7" s="94"/>
      <c r="Q7" s="94"/>
      <c r="R7" s="94"/>
    </row>
    <row r="8" spans="1:18" ht="156" customHeight="1" x14ac:dyDescent="0.2">
      <c r="A8" s="80"/>
      <c r="B8" s="81"/>
      <c r="C8" s="83"/>
      <c r="D8" s="83"/>
      <c r="E8" s="31" t="s">
        <v>65</v>
      </c>
      <c r="F8" s="31" t="s">
        <v>66</v>
      </c>
      <c r="G8" s="31" t="s">
        <v>67</v>
      </c>
      <c r="H8" s="4" t="s">
        <v>10</v>
      </c>
      <c r="I8" s="4" t="s">
        <v>10</v>
      </c>
      <c r="J8" s="4" t="s">
        <v>10</v>
      </c>
      <c r="K8" s="99"/>
      <c r="L8" s="3" t="s">
        <v>12</v>
      </c>
      <c r="M8" s="3" t="s">
        <v>4</v>
      </c>
      <c r="N8" s="5" t="s">
        <v>5</v>
      </c>
      <c r="O8" s="23" t="s">
        <v>19</v>
      </c>
      <c r="P8" s="6" t="s">
        <v>6</v>
      </c>
      <c r="Q8" s="6" t="s">
        <v>7</v>
      </c>
      <c r="R8" s="35" t="s">
        <v>20</v>
      </c>
    </row>
    <row r="9" spans="1:18" s="46" customFormat="1" ht="33" customHeight="1" x14ac:dyDescent="0.2">
      <c r="A9" s="42">
        <v>1</v>
      </c>
      <c r="B9" s="75" t="s">
        <v>46</v>
      </c>
      <c r="C9" s="44" t="s">
        <v>24</v>
      </c>
      <c r="D9" s="45">
        <v>2</v>
      </c>
      <c r="E9" s="58">
        <v>8100</v>
      </c>
      <c r="F9" s="58">
        <v>8910</v>
      </c>
      <c r="G9" s="58">
        <v>8505</v>
      </c>
      <c r="H9" s="56"/>
      <c r="I9" s="56"/>
      <c r="J9" s="56"/>
      <c r="K9" s="57"/>
      <c r="L9" s="59">
        <f t="shared" ref="L9:L27" si="0">(E9+F9+G9)/3</f>
        <v>8505</v>
      </c>
      <c r="M9" s="60">
        <f t="shared" ref="M9:M10" si="1">SQRT(((SUM((POWER(E9-L9,2)),(POWER(F9-L9,2)),(POWER(G9-L9,2)))/(COLUMNS(E9:G9)-1))))</f>
        <v>405</v>
      </c>
      <c r="N9" s="60">
        <f t="shared" ref="N9:N10" si="2">M9/L9*100</f>
        <v>4.7619047619047619</v>
      </c>
      <c r="O9" s="61">
        <f t="shared" ref="O9:O27" si="3">((D9/3)*(SUM(E9:G9)))</f>
        <v>17010</v>
      </c>
      <c r="P9" s="62">
        <f t="shared" ref="P9:P10" si="4">O9/D9</f>
        <v>8505</v>
      </c>
      <c r="Q9" s="61">
        <f t="shared" ref="Q9:Q10" si="5">ROUNDDOWN(P9,2)</f>
        <v>8505</v>
      </c>
      <c r="R9" s="63">
        <f t="shared" ref="R9:R10" si="6">Q9*D9</f>
        <v>17010</v>
      </c>
    </row>
    <row r="10" spans="1:18" s="46" customFormat="1" ht="33" customHeight="1" x14ac:dyDescent="0.2">
      <c r="A10" s="42">
        <v>2</v>
      </c>
      <c r="B10" s="75" t="s">
        <v>47</v>
      </c>
      <c r="C10" s="44" t="s">
        <v>24</v>
      </c>
      <c r="D10" s="45">
        <v>2</v>
      </c>
      <c r="E10" s="58">
        <v>10500</v>
      </c>
      <c r="F10" s="58">
        <v>11550</v>
      </c>
      <c r="G10" s="58">
        <v>11025</v>
      </c>
      <c r="H10" s="56"/>
      <c r="I10" s="56"/>
      <c r="J10" s="56"/>
      <c r="K10" s="57"/>
      <c r="L10" s="59">
        <f t="shared" si="0"/>
        <v>11025</v>
      </c>
      <c r="M10" s="60">
        <f t="shared" si="1"/>
        <v>525</v>
      </c>
      <c r="N10" s="60">
        <f t="shared" si="2"/>
        <v>4.7619047619047619</v>
      </c>
      <c r="O10" s="61">
        <f t="shared" si="3"/>
        <v>22050</v>
      </c>
      <c r="P10" s="62">
        <f t="shared" si="4"/>
        <v>11025</v>
      </c>
      <c r="Q10" s="61">
        <f t="shared" si="5"/>
        <v>11025</v>
      </c>
      <c r="R10" s="63">
        <f t="shared" si="6"/>
        <v>22050</v>
      </c>
    </row>
    <row r="11" spans="1:18" s="46" customFormat="1" ht="33" customHeight="1" x14ac:dyDescent="0.2">
      <c r="A11" s="42">
        <v>3</v>
      </c>
      <c r="B11" s="43" t="s">
        <v>48</v>
      </c>
      <c r="C11" s="44" t="s">
        <v>24</v>
      </c>
      <c r="D11" s="45">
        <v>1</v>
      </c>
      <c r="E11" s="58">
        <v>47000</v>
      </c>
      <c r="F11" s="58">
        <v>51700</v>
      </c>
      <c r="G11" s="58">
        <v>49350</v>
      </c>
      <c r="H11" s="56"/>
      <c r="I11" s="56"/>
      <c r="J11" s="56"/>
      <c r="K11" s="57"/>
      <c r="L11" s="59">
        <f t="shared" si="0"/>
        <v>49350</v>
      </c>
      <c r="M11" s="60">
        <f t="shared" ref="M11:M26" si="7">SQRT(((SUM((POWER(E11-L11,2)),(POWER(F11-L11,2)),(POWER(G11-L11,2)))/(COLUMNS(E11:G11)-1))))</f>
        <v>2350</v>
      </c>
      <c r="N11" s="60">
        <f t="shared" ref="N11:N26" si="8">M11/L11*100</f>
        <v>4.7619047619047619</v>
      </c>
      <c r="O11" s="61">
        <f t="shared" si="3"/>
        <v>49350</v>
      </c>
      <c r="P11" s="62">
        <f t="shared" ref="P11:P26" si="9">O11/D11</f>
        <v>49350</v>
      </c>
      <c r="Q11" s="61">
        <f t="shared" ref="Q11:Q26" si="10">ROUNDDOWN(P11,2)</f>
        <v>49350</v>
      </c>
      <c r="R11" s="63">
        <f t="shared" ref="R11:R26" si="11">Q11*D11</f>
        <v>49350</v>
      </c>
    </row>
    <row r="12" spans="1:18" s="46" customFormat="1" ht="33" customHeight="1" x14ac:dyDescent="0.2">
      <c r="A12" s="42">
        <v>4</v>
      </c>
      <c r="B12" s="43" t="s">
        <v>49</v>
      </c>
      <c r="C12" s="44" t="s">
        <v>24</v>
      </c>
      <c r="D12" s="45">
        <v>1</v>
      </c>
      <c r="E12" s="58">
        <v>5040</v>
      </c>
      <c r="F12" s="58">
        <v>5544</v>
      </c>
      <c r="G12" s="58">
        <v>5292</v>
      </c>
      <c r="H12" s="56"/>
      <c r="I12" s="56"/>
      <c r="J12" s="56"/>
      <c r="K12" s="57"/>
      <c r="L12" s="59">
        <f t="shared" si="0"/>
        <v>5292</v>
      </c>
      <c r="M12" s="60">
        <f t="shared" si="7"/>
        <v>252</v>
      </c>
      <c r="N12" s="60">
        <f t="shared" si="8"/>
        <v>4.7619047619047619</v>
      </c>
      <c r="O12" s="61">
        <f t="shared" si="3"/>
        <v>5292</v>
      </c>
      <c r="P12" s="62">
        <f t="shared" si="9"/>
        <v>5292</v>
      </c>
      <c r="Q12" s="61">
        <f t="shared" si="10"/>
        <v>5292</v>
      </c>
      <c r="R12" s="63">
        <f t="shared" si="11"/>
        <v>5292</v>
      </c>
    </row>
    <row r="13" spans="1:18" s="46" customFormat="1" ht="33" customHeight="1" x14ac:dyDescent="0.2">
      <c r="A13" s="42">
        <v>5</v>
      </c>
      <c r="B13" s="43" t="s">
        <v>50</v>
      </c>
      <c r="C13" s="44" t="s">
        <v>24</v>
      </c>
      <c r="D13" s="45">
        <v>1</v>
      </c>
      <c r="E13" s="58">
        <v>55700</v>
      </c>
      <c r="F13" s="58">
        <v>61270</v>
      </c>
      <c r="G13" s="58">
        <v>58485</v>
      </c>
      <c r="H13" s="56"/>
      <c r="I13" s="56"/>
      <c r="J13" s="56"/>
      <c r="K13" s="57"/>
      <c r="L13" s="59">
        <f t="shared" si="0"/>
        <v>58485</v>
      </c>
      <c r="M13" s="60">
        <f t="shared" si="7"/>
        <v>2785</v>
      </c>
      <c r="N13" s="60">
        <f t="shared" si="8"/>
        <v>4.7619047619047619</v>
      </c>
      <c r="O13" s="61">
        <f t="shared" si="3"/>
        <v>58485</v>
      </c>
      <c r="P13" s="62">
        <f t="shared" si="9"/>
        <v>58485</v>
      </c>
      <c r="Q13" s="61">
        <f t="shared" si="10"/>
        <v>58485</v>
      </c>
      <c r="R13" s="63">
        <f t="shared" si="11"/>
        <v>58485</v>
      </c>
    </row>
    <row r="14" spans="1:18" s="46" customFormat="1" ht="33" customHeight="1" x14ac:dyDescent="0.2">
      <c r="A14" s="42">
        <v>6</v>
      </c>
      <c r="B14" s="43" t="s">
        <v>51</v>
      </c>
      <c r="C14" s="44" t="s">
        <v>24</v>
      </c>
      <c r="D14" s="45">
        <v>1</v>
      </c>
      <c r="E14" s="58">
        <v>19500</v>
      </c>
      <c r="F14" s="58">
        <v>21450</v>
      </c>
      <c r="G14" s="58">
        <v>20475</v>
      </c>
      <c r="H14" s="56"/>
      <c r="I14" s="56"/>
      <c r="J14" s="56"/>
      <c r="K14" s="57"/>
      <c r="L14" s="59">
        <f t="shared" si="0"/>
        <v>20475</v>
      </c>
      <c r="M14" s="60">
        <f t="shared" si="7"/>
        <v>975</v>
      </c>
      <c r="N14" s="60">
        <f t="shared" si="8"/>
        <v>4.7619047619047619</v>
      </c>
      <c r="O14" s="61">
        <f t="shared" si="3"/>
        <v>20475</v>
      </c>
      <c r="P14" s="62">
        <f t="shared" si="9"/>
        <v>20475</v>
      </c>
      <c r="Q14" s="61">
        <f t="shared" si="10"/>
        <v>20475</v>
      </c>
      <c r="R14" s="63">
        <f t="shared" si="11"/>
        <v>20475</v>
      </c>
    </row>
    <row r="15" spans="1:18" s="46" customFormat="1" ht="37.5" customHeight="1" x14ac:dyDescent="0.2">
      <c r="A15" s="42">
        <v>7</v>
      </c>
      <c r="B15" s="43" t="s">
        <v>52</v>
      </c>
      <c r="C15" s="44" t="s">
        <v>24</v>
      </c>
      <c r="D15" s="45">
        <v>1</v>
      </c>
      <c r="E15" s="58">
        <v>7800</v>
      </c>
      <c r="F15" s="58">
        <v>8580</v>
      </c>
      <c r="G15" s="58">
        <v>8190</v>
      </c>
      <c r="H15" s="56"/>
      <c r="I15" s="56"/>
      <c r="J15" s="56"/>
      <c r="K15" s="57"/>
      <c r="L15" s="59">
        <f t="shared" si="0"/>
        <v>8190</v>
      </c>
      <c r="M15" s="60">
        <f t="shared" si="7"/>
        <v>390</v>
      </c>
      <c r="N15" s="60">
        <f t="shared" si="8"/>
        <v>4.7619047619047619</v>
      </c>
      <c r="O15" s="61">
        <f t="shared" si="3"/>
        <v>8190</v>
      </c>
      <c r="P15" s="62">
        <f t="shared" si="9"/>
        <v>8190</v>
      </c>
      <c r="Q15" s="61">
        <f t="shared" si="10"/>
        <v>8190</v>
      </c>
      <c r="R15" s="63">
        <f t="shared" si="11"/>
        <v>8190</v>
      </c>
    </row>
    <row r="16" spans="1:18" s="46" customFormat="1" ht="37.5" customHeight="1" x14ac:dyDescent="0.2">
      <c r="A16" s="42">
        <v>8</v>
      </c>
      <c r="B16" s="43" t="s">
        <v>53</v>
      </c>
      <c r="C16" s="44" t="s">
        <v>24</v>
      </c>
      <c r="D16" s="45">
        <v>1</v>
      </c>
      <c r="E16" s="58">
        <v>7070</v>
      </c>
      <c r="F16" s="58">
        <v>7070</v>
      </c>
      <c r="G16" s="31">
        <v>7423</v>
      </c>
      <c r="H16" s="56"/>
      <c r="I16" s="56"/>
      <c r="J16" s="56"/>
      <c r="K16" s="57"/>
      <c r="L16" s="59">
        <f t="shared" si="0"/>
        <v>7187.666666666667</v>
      </c>
      <c r="M16" s="60">
        <f t="shared" ref="M16:M24" si="12">SQRT(((SUM((POWER(E16-L16,2)),(POWER(F16-L16,2)),(POWER(G16-L16,2)))/(COLUMNS(E16:G16)-1))))</f>
        <v>203.80464502393789</v>
      </c>
      <c r="N16" s="60">
        <f t="shared" ref="N16:N24" si="13">M16/L16*100</f>
        <v>2.8354771370950873</v>
      </c>
      <c r="O16" s="61">
        <f t="shared" si="3"/>
        <v>7187.6666666666661</v>
      </c>
      <c r="P16" s="62">
        <f t="shared" ref="P16:P24" si="14">O16/D16</f>
        <v>7187.6666666666661</v>
      </c>
      <c r="Q16" s="61">
        <f t="shared" ref="Q16:Q24" si="15">ROUNDDOWN(P16,2)</f>
        <v>7187.66</v>
      </c>
      <c r="R16" s="63">
        <f t="shared" ref="R16:R24" si="16">Q16*D16</f>
        <v>7187.66</v>
      </c>
    </row>
    <row r="17" spans="1:30" s="46" customFormat="1" ht="37.5" customHeight="1" x14ac:dyDescent="0.2">
      <c r="A17" s="42">
        <v>9</v>
      </c>
      <c r="B17" s="43" t="s">
        <v>54</v>
      </c>
      <c r="C17" s="44" t="s">
        <v>24</v>
      </c>
      <c r="D17" s="45">
        <v>2</v>
      </c>
      <c r="E17" s="58">
        <v>7050</v>
      </c>
      <c r="F17" s="58">
        <v>7755</v>
      </c>
      <c r="G17" s="58">
        <v>7402</v>
      </c>
      <c r="H17" s="56"/>
      <c r="I17" s="56"/>
      <c r="J17" s="56"/>
      <c r="K17" s="57"/>
      <c r="L17" s="59">
        <f t="shared" ref="L17" si="17">(E17+F17+G17)/3</f>
        <v>7402.333333333333</v>
      </c>
      <c r="M17" s="60">
        <f t="shared" ref="M17" si="18">SQRT(((SUM((POWER(E17-L17,2)),(POWER(F17-L17,2)),(POWER(G17-L17,2)))/(COLUMNS(E17:G17)-1))))</f>
        <v>352.5001182032899</v>
      </c>
      <c r="N17" s="60">
        <f t="shared" ref="N17" si="19">M17/L17*100</f>
        <v>4.7620135750433192</v>
      </c>
      <c r="O17" s="61">
        <f t="shared" ref="O17" si="20">((D17/3)*(SUM(E17:G17)))</f>
        <v>14804.666666666666</v>
      </c>
      <c r="P17" s="62">
        <f t="shared" ref="P17" si="21">O17/D17</f>
        <v>7402.333333333333</v>
      </c>
      <c r="Q17" s="61">
        <f t="shared" ref="Q17" si="22">ROUNDDOWN(P17,2)</f>
        <v>7402.33</v>
      </c>
      <c r="R17" s="63">
        <f t="shared" ref="R17" si="23">Q17*D17</f>
        <v>14804.66</v>
      </c>
    </row>
    <row r="18" spans="1:30" s="46" customFormat="1" ht="37.5" customHeight="1" x14ac:dyDescent="0.2">
      <c r="A18" s="42">
        <v>10</v>
      </c>
      <c r="B18" s="43" t="s">
        <v>55</v>
      </c>
      <c r="C18" s="44" t="s">
        <v>24</v>
      </c>
      <c r="D18" s="45">
        <v>2</v>
      </c>
      <c r="E18" s="58">
        <v>6660</v>
      </c>
      <c r="F18" s="58">
        <v>7326</v>
      </c>
      <c r="G18" s="58">
        <v>6993</v>
      </c>
      <c r="H18" s="56"/>
      <c r="I18" s="56"/>
      <c r="J18" s="56"/>
      <c r="K18" s="57"/>
      <c r="L18" s="59">
        <f t="shared" ref="L18" si="24">(E18+F18+G18)/3</f>
        <v>6993</v>
      </c>
      <c r="M18" s="60">
        <f t="shared" ref="M18" si="25">SQRT(((SUM((POWER(E18-L18,2)),(POWER(F18-L18,2)),(POWER(G18-L18,2)))/(COLUMNS(E18:G18)-1))))</f>
        <v>333</v>
      </c>
      <c r="N18" s="60">
        <f t="shared" ref="N18" si="26">M18/L18*100</f>
        <v>4.7619047619047619</v>
      </c>
      <c r="O18" s="61">
        <f t="shared" ref="O18" si="27">((D18/3)*(SUM(E18:G18)))</f>
        <v>13986</v>
      </c>
      <c r="P18" s="62">
        <f t="shared" ref="P18" si="28">O18/D18</f>
        <v>6993</v>
      </c>
      <c r="Q18" s="61">
        <f t="shared" ref="Q18" si="29">ROUNDDOWN(P18,2)</f>
        <v>6993</v>
      </c>
      <c r="R18" s="63">
        <f t="shared" ref="R18" si="30">Q18*D18</f>
        <v>13986</v>
      </c>
    </row>
    <row r="19" spans="1:30" s="46" customFormat="1" ht="37.5" customHeight="1" x14ac:dyDescent="0.2">
      <c r="A19" s="42">
        <v>11</v>
      </c>
      <c r="B19" s="43" t="s">
        <v>56</v>
      </c>
      <c r="C19" s="44" t="s">
        <v>24</v>
      </c>
      <c r="D19" s="45">
        <v>1</v>
      </c>
      <c r="E19" s="58">
        <v>10520</v>
      </c>
      <c r="F19" s="58">
        <v>11572</v>
      </c>
      <c r="G19" s="58">
        <v>11046</v>
      </c>
      <c r="H19" s="56"/>
      <c r="I19" s="56"/>
      <c r="J19" s="56"/>
      <c r="K19" s="57"/>
      <c r="L19" s="59">
        <f t="shared" ref="L19" si="31">(E19+F19+G19)/3</f>
        <v>11046</v>
      </c>
      <c r="M19" s="60">
        <f t="shared" ref="M19" si="32">SQRT(((SUM((POWER(E19-L19,2)),(POWER(F19-L19,2)),(POWER(G19-L19,2)))/(COLUMNS(E19:G19)-1))))</f>
        <v>526</v>
      </c>
      <c r="N19" s="60">
        <f t="shared" ref="N19" si="33">M19/L19*100</f>
        <v>4.7619047619047619</v>
      </c>
      <c r="O19" s="61">
        <f t="shared" ref="O19" si="34">((D19/3)*(SUM(E19:G19)))</f>
        <v>11046</v>
      </c>
      <c r="P19" s="62">
        <f t="shared" ref="P19" si="35">O19/D19</f>
        <v>11046</v>
      </c>
      <c r="Q19" s="61">
        <f t="shared" ref="Q19" si="36">ROUNDDOWN(P19,2)</f>
        <v>11046</v>
      </c>
      <c r="R19" s="63">
        <f t="shared" ref="R19" si="37">Q19*D19</f>
        <v>11046</v>
      </c>
    </row>
    <row r="20" spans="1:30" s="46" customFormat="1" ht="37.5" customHeight="1" x14ac:dyDescent="0.2">
      <c r="A20" s="42">
        <v>12</v>
      </c>
      <c r="B20" s="43" t="s">
        <v>57</v>
      </c>
      <c r="C20" s="44" t="s">
        <v>24</v>
      </c>
      <c r="D20" s="45">
        <v>1</v>
      </c>
      <c r="E20" s="58">
        <v>18400</v>
      </c>
      <c r="F20" s="58">
        <v>20240</v>
      </c>
      <c r="G20" s="58">
        <v>19320</v>
      </c>
      <c r="H20" s="56"/>
      <c r="I20" s="56"/>
      <c r="J20" s="56"/>
      <c r="K20" s="57"/>
      <c r="L20" s="59">
        <f t="shared" ref="L20" si="38">(E20+F20+G20)/3</f>
        <v>19320</v>
      </c>
      <c r="M20" s="60">
        <f t="shared" ref="M20" si="39">SQRT(((SUM((POWER(E20-L20,2)),(POWER(F20-L20,2)),(POWER(G20-L20,2)))/(COLUMNS(E20:G20)-1))))</f>
        <v>920</v>
      </c>
      <c r="N20" s="60">
        <f t="shared" ref="N20" si="40">M20/L20*100</f>
        <v>4.7619047619047619</v>
      </c>
      <c r="O20" s="61">
        <f t="shared" ref="O20" si="41">((D20/3)*(SUM(E20:G20)))</f>
        <v>19320</v>
      </c>
      <c r="P20" s="62">
        <f t="shared" ref="P20" si="42">O20/D20</f>
        <v>19320</v>
      </c>
      <c r="Q20" s="61">
        <f t="shared" ref="Q20" si="43">ROUNDDOWN(P20,2)</f>
        <v>19320</v>
      </c>
      <c r="R20" s="63">
        <f t="shared" ref="R20" si="44">Q20*D20</f>
        <v>19320</v>
      </c>
    </row>
    <row r="21" spans="1:30" s="46" customFormat="1" ht="37.5" customHeight="1" x14ac:dyDescent="0.2">
      <c r="A21" s="42">
        <v>13</v>
      </c>
      <c r="B21" s="43" t="s">
        <v>58</v>
      </c>
      <c r="C21" s="44" t="s">
        <v>24</v>
      </c>
      <c r="D21" s="45">
        <v>1</v>
      </c>
      <c r="E21" s="58">
        <v>10270</v>
      </c>
      <c r="F21" s="58">
        <v>11297</v>
      </c>
      <c r="G21" s="58">
        <v>10783</v>
      </c>
      <c r="H21" s="56"/>
      <c r="I21" s="56"/>
      <c r="J21" s="56"/>
      <c r="K21" s="57"/>
      <c r="L21" s="59">
        <f t="shared" ref="L21" si="45">(E21+F21+G21)/3</f>
        <v>10783.333333333334</v>
      </c>
      <c r="M21" s="60">
        <f t="shared" ref="M21" si="46">SQRT(((SUM((POWER(E21-L21,2)),(POWER(F21-L21,2)),(POWER(G21-L21,2)))/(COLUMNS(E21:G21)-1))))</f>
        <v>513.50008114247976</v>
      </c>
      <c r="N21" s="60">
        <f t="shared" ref="N21" si="47">M21/L21*100</f>
        <v>4.7619791141497352</v>
      </c>
      <c r="O21" s="61">
        <f t="shared" ref="O21" si="48">((D21/3)*(SUM(E21:G21)))</f>
        <v>10783.333333333332</v>
      </c>
      <c r="P21" s="62">
        <f t="shared" ref="P21" si="49">O21/D21</f>
        <v>10783.333333333332</v>
      </c>
      <c r="Q21" s="61">
        <f t="shared" ref="Q21" si="50">ROUNDDOWN(P21,2)</f>
        <v>10783.33</v>
      </c>
      <c r="R21" s="63">
        <f t="shared" ref="R21" si="51">Q21*D21</f>
        <v>10783.33</v>
      </c>
    </row>
    <row r="22" spans="1:30" s="46" customFormat="1" ht="37.5" customHeight="1" x14ac:dyDescent="0.2">
      <c r="A22" s="42">
        <v>14</v>
      </c>
      <c r="B22" s="43" t="s">
        <v>59</v>
      </c>
      <c r="C22" s="44" t="s">
        <v>24</v>
      </c>
      <c r="D22" s="45">
        <v>1</v>
      </c>
      <c r="E22" s="58">
        <v>19600</v>
      </c>
      <c r="F22" s="58">
        <v>21560</v>
      </c>
      <c r="G22" s="58">
        <v>20580</v>
      </c>
      <c r="H22" s="56"/>
      <c r="I22" s="56"/>
      <c r="J22" s="56"/>
      <c r="K22" s="57"/>
      <c r="L22" s="59">
        <f t="shared" ref="L22" si="52">(E22+F22+G22)/3</f>
        <v>20580</v>
      </c>
      <c r="M22" s="60">
        <f t="shared" ref="M22" si="53">SQRT(((SUM((POWER(E22-L22,2)),(POWER(F22-L22,2)),(POWER(G22-L22,2)))/(COLUMNS(E22:G22)-1))))</f>
        <v>980</v>
      </c>
      <c r="N22" s="60">
        <f t="shared" ref="N22" si="54">M22/L22*100</f>
        <v>4.7619047619047619</v>
      </c>
      <c r="O22" s="61">
        <f t="shared" ref="O22" si="55">((D22/3)*(SUM(E22:G22)))</f>
        <v>20580</v>
      </c>
      <c r="P22" s="62">
        <f t="shared" ref="P22" si="56">O22/D22</f>
        <v>20580</v>
      </c>
      <c r="Q22" s="61">
        <f t="shared" ref="Q22" si="57">ROUNDDOWN(P22,2)</f>
        <v>20580</v>
      </c>
      <c r="R22" s="63">
        <f t="shared" ref="R22" si="58">Q22*D22</f>
        <v>20580</v>
      </c>
    </row>
    <row r="23" spans="1:30" s="46" customFormat="1" ht="37.5" customHeight="1" x14ac:dyDescent="0.2">
      <c r="A23" s="42">
        <v>15</v>
      </c>
      <c r="B23" s="43" t="s">
        <v>60</v>
      </c>
      <c r="C23" s="44" t="s">
        <v>24</v>
      </c>
      <c r="D23" s="45">
        <v>1</v>
      </c>
      <c r="E23" s="58">
        <v>24300</v>
      </c>
      <c r="F23" s="58">
        <v>26730</v>
      </c>
      <c r="G23" s="58">
        <v>25515</v>
      </c>
      <c r="H23" s="56"/>
      <c r="I23" s="56"/>
      <c r="J23" s="56"/>
      <c r="K23" s="57"/>
      <c r="L23" s="59">
        <f t="shared" ref="L23" si="59">(E23+F23+G23)/3</f>
        <v>25515</v>
      </c>
      <c r="M23" s="60">
        <f t="shared" ref="M23" si="60">SQRT(((SUM((POWER(E23-L23,2)),(POWER(F23-L23,2)),(POWER(G23-L23,2)))/(COLUMNS(E23:G23)-1))))</f>
        <v>1215</v>
      </c>
      <c r="N23" s="60">
        <f t="shared" ref="N23" si="61">M23/L23*100</f>
        <v>4.7619047619047619</v>
      </c>
      <c r="O23" s="61">
        <f t="shared" ref="O23" si="62">((D23/3)*(SUM(E23:G23)))</f>
        <v>25515</v>
      </c>
      <c r="P23" s="62">
        <f t="shared" ref="P23" si="63">O23/D23</f>
        <v>25515</v>
      </c>
      <c r="Q23" s="61">
        <f t="shared" ref="Q23" si="64">ROUNDDOWN(P23,2)</f>
        <v>25515</v>
      </c>
      <c r="R23" s="63">
        <f t="shared" ref="R23" si="65">Q23*D23</f>
        <v>25515</v>
      </c>
    </row>
    <row r="24" spans="1:30" s="46" customFormat="1" ht="37.5" customHeight="1" x14ac:dyDescent="0.2">
      <c r="A24" s="42">
        <v>16</v>
      </c>
      <c r="B24" s="43" t="s">
        <v>61</v>
      </c>
      <c r="C24" s="44" t="s">
        <v>24</v>
      </c>
      <c r="D24" s="45">
        <v>1</v>
      </c>
      <c r="E24" s="58">
        <v>30600</v>
      </c>
      <c r="F24" s="58">
        <v>33660</v>
      </c>
      <c r="G24" s="58">
        <v>32130</v>
      </c>
      <c r="H24" s="56"/>
      <c r="I24" s="56"/>
      <c r="J24" s="56"/>
      <c r="K24" s="57"/>
      <c r="L24" s="59">
        <f t="shared" si="0"/>
        <v>32130</v>
      </c>
      <c r="M24" s="60">
        <f t="shared" si="12"/>
        <v>1530</v>
      </c>
      <c r="N24" s="60">
        <f t="shared" si="13"/>
        <v>4.7619047619047619</v>
      </c>
      <c r="O24" s="61">
        <f t="shared" si="3"/>
        <v>32130</v>
      </c>
      <c r="P24" s="62">
        <f t="shared" si="14"/>
        <v>32130</v>
      </c>
      <c r="Q24" s="61">
        <f t="shared" si="15"/>
        <v>32130</v>
      </c>
      <c r="R24" s="63">
        <f t="shared" si="16"/>
        <v>32130</v>
      </c>
    </row>
    <row r="25" spans="1:30" s="46" customFormat="1" ht="49.5" customHeight="1" x14ac:dyDescent="0.2">
      <c r="A25" s="42">
        <v>17</v>
      </c>
      <c r="B25" s="43" t="s">
        <v>62</v>
      </c>
      <c r="C25" s="44" t="s">
        <v>24</v>
      </c>
      <c r="D25" s="45">
        <v>1</v>
      </c>
      <c r="E25" s="58">
        <v>6150</v>
      </c>
      <c r="F25" s="58">
        <v>6765</v>
      </c>
      <c r="G25" s="58">
        <v>6457</v>
      </c>
      <c r="H25" s="56"/>
      <c r="I25" s="56"/>
      <c r="J25" s="56"/>
      <c r="K25" s="57"/>
      <c r="L25" s="59">
        <f t="shared" si="0"/>
        <v>6457.333333333333</v>
      </c>
      <c r="M25" s="60">
        <f t="shared" si="7"/>
        <v>307.50013550132519</v>
      </c>
      <c r="N25" s="60">
        <f t="shared" si="8"/>
        <v>4.7620297672102812</v>
      </c>
      <c r="O25" s="61">
        <f t="shared" si="3"/>
        <v>6457.333333333333</v>
      </c>
      <c r="P25" s="62">
        <f t="shared" si="9"/>
        <v>6457.333333333333</v>
      </c>
      <c r="Q25" s="61">
        <f t="shared" si="10"/>
        <v>6457.33</v>
      </c>
      <c r="R25" s="63">
        <f t="shared" si="11"/>
        <v>6457.33</v>
      </c>
      <c r="AD25" s="71"/>
    </row>
    <row r="26" spans="1:30" s="46" customFormat="1" ht="33" customHeight="1" x14ac:dyDescent="0.2">
      <c r="A26" s="42">
        <v>18</v>
      </c>
      <c r="B26" s="43" t="s">
        <v>64</v>
      </c>
      <c r="C26" s="44" t="s">
        <v>24</v>
      </c>
      <c r="D26" s="45">
        <v>1</v>
      </c>
      <c r="E26" s="58">
        <v>23670</v>
      </c>
      <c r="F26" s="58">
        <v>26037</v>
      </c>
      <c r="G26" s="58">
        <v>24853</v>
      </c>
      <c r="H26" s="56"/>
      <c r="I26" s="56"/>
      <c r="J26" s="56"/>
      <c r="K26" s="57"/>
      <c r="L26" s="59">
        <f t="shared" si="0"/>
        <v>24853.333333333332</v>
      </c>
      <c r="M26" s="60">
        <f t="shared" si="7"/>
        <v>1183.5000352063084</v>
      </c>
      <c r="N26" s="60">
        <f t="shared" si="8"/>
        <v>4.7619368369352539</v>
      </c>
      <c r="O26" s="61">
        <f t="shared" si="3"/>
        <v>24853.333333333332</v>
      </c>
      <c r="P26" s="62">
        <f t="shared" si="9"/>
        <v>24853.333333333332</v>
      </c>
      <c r="Q26" s="61">
        <f t="shared" si="10"/>
        <v>24853.33</v>
      </c>
      <c r="R26" s="63">
        <f t="shared" si="11"/>
        <v>24853.33</v>
      </c>
    </row>
    <row r="27" spans="1:30" s="46" customFormat="1" ht="33" customHeight="1" x14ac:dyDescent="0.2">
      <c r="A27" s="42">
        <v>19</v>
      </c>
      <c r="B27" s="43" t="s">
        <v>63</v>
      </c>
      <c r="C27" s="44" t="s">
        <v>24</v>
      </c>
      <c r="D27" s="45">
        <v>1</v>
      </c>
      <c r="E27" s="58">
        <v>19550</v>
      </c>
      <c r="F27" s="58">
        <v>21505</v>
      </c>
      <c r="G27" s="58">
        <v>20527</v>
      </c>
      <c r="H27" s="56"/>
      <c r="I27" s="56"/>
      <c r="J27" s="56"/>
      <c r="K27" s="57"/>
      <c r="L27" s="59">
        <f t="shared" si="0"/>
        <v>20527.333333333332</v>
      </c>
      <c r="M27" s="60">
        <f t="shared" ref="M27" si="66">SQRT(((SUM((POWER(E27-L27,2)),(POWER(F27-L27,2)),(POWER(G27-L27,2)))/(COLUMNS(E27:G27)-1))))</f>
        <v>977.50004262574498</v>
      </c>
      <c r="N27" s="60">
        <f t="shared" ref="N27" si="67">M27/L27*100</f>
        <v>4.7619436326803859</v>
      </c>
      <c r="O27" s="61">
        <f t="shared" si="3"/>
        <v>20527.333333333332</v>
      </c>
      <c r="P27" s="62">
        <f t="shared" ref="P27" si="68">O27/D27</f>
        <v>20527.333333333332</v>
      </c>
      <c r="Q27" s="61">
        <f t="shared" ref="Q27" si="69">ROUNDDOWN(P27,2)</f>
        <v>20527.330000000002</v>
      </c>
      <c r="R27" s="63">
        <f t="shared" ref="R27" si="70">Q27*D27</f>
        <v>20527.330000000002</v>
      </c>
    </row>
    <row r="28" spans="1:30" s="1" customFormat="1" ht="15" customHeight="1" x14ac:dyDescent="0.2">
      <c r="A28" s="13"/>
      <c r="B28" s="14"/>
      <c r="C28" s="15"/>
      <c r="D28" s="30"/>
      <c r="E28" s="16"/>
      <c r="F28" s="16"/>
      <c r="G28" s="16"/>
      <c r="H28" s="16"/>
      <c r="I28" s="16"/>
      <c r="J28" s="16"/>
      <c r="K28" s="17"/>
      <c r="L28" s="18"/>
      <c r="M28" s="19"/>
      <c r="N28" s="37"/>
      <c r="O28" s="100" t="s">
        <v>13</v>
      </c>
      <c r="P28" s="100"/>
      <c r="Q28" s="101"/>
      <c r="R28" s="22">
        <f>SUM(R9:R27)</f>
        <v>388042.64000000007</v>
      </c>
    </row>
    <row r="29" spans="1:30" s="1" customFormat="1" ht="15" customHeight="1" x14ac:dyDescent="0.25">
      <c r="A29" s="50"/>
      <c r="B29" s="47" t="s">
        <v>27</v>
      </c>
      <c r="C29" s="15"/>
      <c r="D29" s="30"/>
      <c r="E29" s="76">
        <v>323368.87</v>
      </c>
      <c r="F29" s="53" t="s">
        <v>8</v>
      </c>
      <c r="G29" s="17"/>
      <c r="H29" s="17"/>
      <c r="I29" s="17"/>
      <c r="J29" s="17"/>
      <c r="K29" s="17"/>
      <c r="L29" s="55"/>
      <c r="M29" s="51"/>
      <c r="N29" s="52"/>
      <c r="O29" s="53"/>
      <c r="P29" s="53"/>
      <c r="Q29" s="53"/>
      <c r="R29" s="54"/>
    </row>
    <row r="30" spans="1:30" s="1" customFormat="1" ht="8.25" customHeight="1" x14ac:dyDescent="0.25">
      <c r="A30" s="50"/>
      <c r="B30" s="47"/>
      <c r="C30" s="15"/>
      <c r="D30" s="30"/>
      <c r="E30" s="77"/>
      <c r="F30" s="17"/>
      <c r="G30" s="17"/>
      <c r="H30" s="17"/>
      <c r="I30" s="17"/>
      <c r="J30" s="17"/>
      <c r="K30" s="17"/>
      <c r="L30" s="18"/>
      <c r="M30" s="51"/>
      <c r="N30" s="52"/>
      <c r="O30" s="53"/>
      <c r="P30" s="53"/>
      <c r="Q30" s="53"/>
      <c r="R30" s="54"/>
    </row>
    <row r="31" spans="1:30" s="1" customFormat="1" ht="15" customHeight="1" x14ac:dyDescent="0.25">
      <c r="A31" s="50"/>
      <c r="B31" s="47" t="s">
        <v>42</v>
      </c>
      <c r="C31" s="15"/>
      <c r="D31" s="30"/>
      <c r="E31" s="76">
        <v>64673.77</v>
      </c>
      <c r="F31" s="53" t="s">
        <v>8</v>
      </c>
      <c r="G31" s="17"/>
      <c r="H31" s="17"/>
      <c r="I31" s="17"/>
      <c r="J31" s="17"/>
      <c r="K31" s="17"/>
      <c r="L31" s="18"/>
      <c r="M31" s="51"/>
      <c r="N31" s="52"/>
      <c r="O31" s="53"/>
      <c r="P31" s="53"/>
      <c r="Q31" s="53"/>
      <c r="R31" s="54"/>
    </row>
    <row r="32" spans="1:30" s="7" customFormat="1" ht="27.75" customHeight="1" x14ac:dyDescent="0.25">
      <c r="A32" s="95" t="s">
        <v>21</v>
      </c>
      <c r="B32" s="95"/>
      <c r="C32" s="95"/>
      <c r="D32" s="95"/>
      <c r="E32" s="95"/>
      <c r="F32" s="95"/>
      <c r="G32" s="95"/>
      <c r="H32" s="95"/>
      <c r="I32" s="95"/>
      <c r="J32" s="95"/>
      <c r="K32" s="25"/>
      <c r="L32" s="27">
        <f>R28</f>
        <v>388042.64000000007</v>
      </c>
      <c r="M32" s="21" t="s">
        <v>8</v>
      </c>
      <c r="N32" s="38"/>
      <c r="O32" s="21"/>
      <c r="P32" s="21"/>
      <c r="Q32" s="21"/>
      <c r="R32" s="20"/>
    </row>
    <row r="33" spans="1:27" ht="52.5" customHeight="1" x14ac:dyDescent="0.2">
      <c r="A33" s="96" t="s">
        <v>15</v>
      </c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AA33" s="70" t="s">
        <v>43</v>
      </c>
    </row>
    <row r="34" spans="1:27" ht="18.75" customHeight="1" x14ac:dyDescent="0.2">
      <c r="A34" s="33"/>
      <c r="B34" s="96" t="s">
        <v>22</v>
      </c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39"/>
      <c r="O34" s="33"/>
      <c r="P34" s="33"/>
      <c r="Q34" s="33"/>
      <c r="R34" s="33"/>
    </row>
    <row r="35" spans="1:27" s="8" customFormat="1" ht="33" customHeight="1" x14ac:dyDescent="0.25">
      <c r="A35" s="32"/>
      <c r="B35" s="92" t="s">
        <v>68</v>
      </c>
      <c r="C35" s="92"/>
      <c r="D35" s="92"/>
      <c r="E35" s="92"/>
      <c r="F35" s="92"/>
      <c r="G35" s="28"/>
      <c r="H35" s="28"/>
      <c r="I35" s="28"/>
      <c r="J35" s="28"/>
      <c r="K35" s="28"/>
      <c r="L35" s="29"/>
      <c r="M35" s="29"/>
      <c r="N35" s="41"/>
      <c r="O35" s="12"/>
    </row>
    <row r="36" spans="1:27" s="8" customFormat="1" ht="15.75" x14ac:dyDescent="0.25">
      <c r="A36" s="93"/>
      <c r="B36" s="93"/>
      <c r="C36" s="93"/>
      <c r="D36" s="9"/>
      <c r="E36" s="10"/>
      <c r="F36" s="11"/>
      <c r="L36" s="24"/>
      <c r="M36" s="26"/>
      <c r="N36" s="40"/>
      <c r="O36" s="26"/>
    </row>
  </sheetData>
  <mergeCells count="19">
    <mergeCell ref="B35:F35"/>
    <mergeCell ref="A36:C36"/>
    <mergeCell ref="O7:R7"/>
    <mergeCell ref="A32:J32"/>
    <mergeCell ref="A33:R33"/>
    <mergeCell ref="H7:J7"/>
    <mergeCell ref="K7:K8"/>
    <mergeCell ref="O28:Q28"/>
    <mergeCell ref="B34:M34"/>
    <mergeCell ref="A2:R3"/>
    <mergeCell ref="A6:R6"/>
    <mergeCell ref="A7:A8"/>
    <mergeCell ref="B7:B8"/>
    <mergeCell ref="C7:C8"/>
    <mergeCell ref="D7:D8"/>
    <mergeCell ref="E7:G7"/>
    <mergeCell ref="L7:N7"/>
    <mergeCell ref="M4:P4"/>
    <mergeCell ref="E5:O5"/>
  </mergeCells>
  <phoneticPr fontId="0" type="noConversion"/>
  <pageMargins left="0.51181102362204722" right="0.70866141732283472" top="0.39370078740157483" bottom="0.35433070866141736" header="0.31496062992125984" footer="0.31496062992125984"/>
  <pageSetup paperSize="9" scale="7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9"/>
  <sheetViews>
    <sheetView topLeftCell="A7" zoomScale="70" zoomScaleNormal="70" workbookViewId="0">
      <selection activeCell="AF12" sqref="AF12"/>
    </sheetView>
  </sheetViews>
  <sheetFormatPr defaultColWidth="9.140625" defaultRowHeight="12.75" x14ac:dyDescent="0.2"/>
  <cols>
    <col min="1" max="1" width="4.140625" style="2" customWidth="1"/>
    <col min="2" max="2" width="26.28515625" style="34" customWidth="1"/>
    <col min="3" max="3" width="5.85546875" style="2" customWidth="1"/>
    <col min="4" max="4" width="6.85546875" style="2" customWidth="1"/>
    <col min="5" max="5" width="10" style="2" customWidth="1"/>
    <col min="6" max="6" width="9.85546875" style="2" customWidth="1"/>
    <col min="7" max="7" width="11.7109375" style="2" customWidth="1"/>
    <col min="8" max="10" width="11.7109375" style="2" hidden="1" customWidth="1"/>
    <col min="11" max="11" width="11.42578125" style="2" hidden="1" customWidth="1"/>
    <col min="12" max="12" width="18.85546875" style="2" customWidth="1"/>
    <col min="13" max="13" width="17" style="2" customWidth="1"/>
    <col min="14" max="14" width="14.28515625" style="36" customWidth="1"/>
    <col min="15" max="15" width="21" style="2" customWidth="1"/>
    <col min="16" max="16" width="11.85546875" style="2" customWidth="1"/>
    <col min="17" max="17" width="16.5703125" style="2" customWidth="1"/>
    <col min="18" max="18" width="14.42578125" style="2" customWidth="1"/>
    <col min="19" max="19" width="13.140625" style="2" customWidth="1"/>
    <col min="20" max="20" width="20.85546875" style="2" customWidth="1"/>
    <col min="21" max="21" width="8.7109375" style="2" customWidth="1"/>
    <col min="22" max="16384" width="9.140625" style="2"/>
  </cols>
  <sheetData>
    <row r="1" spans="1:21" ht="2.25" customHeight="1" x14ac:dyDescent="0.2"/>
    <row r="2" spans="1:21" ht="63" hidden="1" customHeight="1" x14ac:dyDescent="0.2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</row>
    <row r="3" spans="1:21" ht="52.5" hidden="1" customHeight="1" x14ac:dyDescent="0.2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</row>
    <row r="4" spans="1:21" ht="21.75" customHeight="1" x14ac:dyDescent="0.25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88" t="s">
        <v>25</v>
      </c>
      <c r="N4" s="89"/>
      <c r="O4" s="89"/>
      <c r="P4" s="89"/>
      <c r="Q4" s="69"/>
      <c r="R4" s="69"/>
    </row>
    <row r="5" spans="1:21" ht="21.75" customHeight="1" x14ac:dyDescent="0.3">
      <c r="A5" s="69"/>
      <c r="B5" s="69"/>
      <c r="C5" s="69"/>
      <c r="D5" s="69"/>
      <c r="E5" s="69"/>
      <c r="F5" s="69"/>
      <c r="G5" s="90" t="s">
        <v>26</v>
      </c>
      <c r="H5" s="102"/>
      <c r="I5" s="102"/>
      <c r="J5" s="102"/>
      <c r="K5" s="102"/>
      <c r="L5" s="102"/>
      <c r="M5" s="102"/>
      <c r="N5" s="102"/>
      <c r="O5" s="49"/>
      <c r="P5" s="49"/>
      <c r="Q5" s="69"/>
      <c r="R5" s="69"/>
    </row>
    <row r="6" spans="1:21" ht="36" customHeight="1" x14ac:dyDescent="0.2">
      <c r="A6" s="79" t="s">
        <v>16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</row>
    <row r="7" spans="1:21" ht="39" customHeight="1" x14ac:dyDescent="0.2">
      <c r="A7" s="80" t="s">
        <v>0</v>
      </c>
      <c r="B7" s="81" t="s">
        <v>14</v>
      </c>
      <c r="C7" s="82" t="s">
        <v>1</v>
      </c>
      <c r="D7" s="82" t="s">
        <v>2</v>
      </c>
      <c r="E7" s="84" t="s">
        <v>3</v>
      </c>
      <c r="F7" s="85"/>
      <c r="G7" s="86"/>
      <c r="H7" s="84" t="s">
        <v>9</v>
      </c>
      <c r="I7" s="85"/>
      <c r="J7" s="85"/>
      <c r="K7" s="98" t="s">
        <v>11</v>
      </c>
      <c r="L7" s="87" t="s">
        <v>17</v>
      </c>
      <c r="M7" s="87"/>
      <c r="N7" s="87"/>
      <c r="O7" s="94" t="s">
        <v>18</v>
      </c>
      <c r="P7" s="94"/>
      <c r="Q7" s="94"/>
      <c r="R7" s="94"/>
    </row>
    <row r="8" spans="1:21" ht="156" customHeight="1" x14ac:dyDescent="0.2">
      <c r="A8" s="80"/>
      <c r="B8" s="81"/>
      <c r="C8" s="83"/>
      <c r="D8" s="83"/>
      <c r="E8" s="31" t="s">
        <v>40</v>
      </c>
      <c r="F8" s="31" t="s">
        <v>44</v>
      </c>
      <c r="G8" s="31" t="s">
        <v>41</v>
      </c>
      <c r="H8" s="4" t="s">
        <v>10</v>
      </c>
      <c r="I8" s="4" t="s">
        <v>10</v>
      </c>
      <c r="J8" s="4" t="s">
        <v>10</v>
      </c>
      <c r="K8" s="99"/>
      <c r="L8" s="66" t="s">
        <v>12</v>
      </c>
      <c r="M8" s="66" t="s">
        <v>4</v>
      </c>
      <c r="N8" s="5" t="s">
        <v>5</v>
      </c>
      <c r="O8" s="23" t="s">
        <v>19</v>
      </c>
      <c r="P8" s="6" t="s">
        <v>6</v>
      </c>
      <c r="Q8" s="6" t="s">
        <v>7</v>
      </c>
      <c r="R8" s="66" t="s">
        <v>20</v>
      </c>
    </row>
    <row r="9" spans="1:21" s="46" customFormat="1" ht="33" customHeight="1" x14ac:dyDescent="0.2">
      <c r="A9" s="42">
        <v>1</v>
      </c>
      <c r="B9" s="43" t="s">
        <v>29</v>
      </c>
      <c r="C9" s="44" t="s">
        <v>24</v>
      </c>
      <c r="D9" s="45">
        <v>15</v>
      </c>
      <c r="E9" s="58">
        <v>900</v>
      </c>
      <c r="F9" s="58">
        <v>883.5</v>
      </c>
      <c r="G9" s="58">
        <v>1070</v>
      </c>
      <c r="H9" s="56"/>
      <c r="I9" s="56"/>
      <c r="J9" s="56"/>
      <c r="K9" s="57"/>
      <c r="L9" s="59">
        <f t="shared" ref="L9:L20" si="0">(E9+F9+G9)/3</f>
        <v>951.16666666666663</v>
      </c>
      <c r="M9" s="60">
        <f t="shared" ref="M9:M20" si="1">SQRT(((SUM((POWER(E9-L9,2)),(POWER(F9-L9,2)),(POWER(G9-L9,2)))/(COLUMNS(E9:G9)-1))))</f>
        <v>103.2428367168073</v>
      </c>
      <c r="N9" s="60">
        <f t="shared" ref="N9:N20" si="2">M9/L9*100</f>
        <v>10.854337135112036</v>
      </c>
      <c r="O9" s="61">
        <f t="shared" ref="O9:O20" si="3">((D9/3)*(SUM(E9:G9)))</f>
        <v>14267.5</v>
      </c>
      <c r="P9" s="62">
        <f t="shared" ref="P9:P20" si="4">O9/D9</f>
        <v>951.16666666666663</v>
      </c>
      <c r="Q9" s="61">
        <f t="shared" ref="Q9:Q20" si="5">ROUNDDOWN(P9,2)</f>
        <v>951.16</v>
      </c>
      <c r="R9" s="63">
        <f t="shared" ref="R9:R20" si="6">Q9*D9</f>
        <v>14267.4</v>
      </c>
      <c r="S9" s="46">
        <f>D9*E9</f>
        <v>13500</v>
      </c>
      <c r="T9" s="46">
        <f>D9*F9</f>
        <v>13252.5</v>
      </c>
      <c r="U9" s="46">
        <f>T9*1.2</f>
        <v>15903</v>
      </c>
    </row>
    <row r="10" spans="1:21" s="46" customFormat="1" ht="33" customHeight="1" x14ac:dyDescent="0.2">
      <c r="A10" s="42">
        <v>2</v>
      </c>
      <c r="B10" s="43" t="s">
        <v>30</v>
      </c>
      <c r="C10" s="44" t="s">
        <v>24</v>
      </c>
      <c r="D10" s="45">
        <v>13</v>
      </c>
      <c r="E10" s="58">
        <v>1500</v>
      </c>
      <c r="F10" s="58">
        <v>823.5</v>
      </c>
      <c r="G10" s="58">
        <v>1535</v>
      </c>
      <c r="H10" s="56"/>
      <c r="I10" s="56"/>
      <c r="J10" s="56"/>
      <c r="K10" s="57"/>
      <c r="L10" s="59">
        <f t="shared" si="0"/>
        <v>1286.1666666666667</v>
      </c>
      <c r="M10" s="60">
        <f t="shared" si="1"/>
        <v>401.06306652861139</v>
      </c>
      <c r="N10" s="60">
        <f t="shared" si="2"/>
        <v>31.182822329553815</v>
      </c>
      <c r="O10" s="61">
        <f t="shared" si="3"/>
        <v>16720.166666666664</v>
      </c>
      <c r="P10" s="62">
        <f t="shared" si="4"/>
        <v>1286.1666666666665</v>
      </c>
      <c r="Q10" s="61">
        <f t="shared" si="5"/>
        <v>1286.1600000000001</v>
      </c>
      <c r="R10" s="63">
        <f t="shared" si="6"/>
        <v>16720.080000000002</v>
      </c>
      <c r="S10" s="46">
        <f>D10*E10</f>
        <v>19500</v>
      </c>
      <c r="T10" s="46">
        <f t="shared" ref="T10:T20" si="7">D10*F10</f>
        <v>10705.5</v>
      </c>
      <c r="U10" s="46">
        <f t="shared" ref="U10:U20" si="8">T10*1.2</f>
        <v>12846.6</v>
      </c>
    </row>
    <row r="11" spans="1:21" s="46" customFormat="1" ht="33" customHeight="1" x14ac:dyDescent="0.2">
      <c r="A11" s="42">
        <v>3</v>
      </c>
      <c r="B11" s="43" t="s">
        <v>23</v>
      </c>
      <c r="C11" s="44" t="s">
        <v>24</v>
      </c>
      <c r="D11" s="45">
        <v>27</v>
      </c>
      <c r="E11" s="58">
        <v>1050.5</v>
      </c>
      <c r="F11" s="58">
        <v>686</v>
      </c>
      <c r="G11" s="58">
        <v>1150</v>
      </c>
      <c r="H11" s="56"/>
      <c r="I11" s="56"/>
      <c r="J11" s="56"/>
      <c r="K11" s="57"/>
      <c r="L11" s="59">
        <f t="shared" si="0"/>
        <v>962.16666666666663</v>
      </c>
      <c r="M11" s="60">
        <f t="shared" si="1"/>
        <v>244.28688735446553</v>
      </c>
      <c r="N11" s="60">
        <f t="shared" si="2"/>
        <v>25.389248642418039</v>
      </c>
      <c r="O11" s="61">
        <f t="shared" si="3"/>
        <v>25978.5</v>
      </c>
      <c r="P11" s="62">
        <f t="shared" si="4"/>
        <v>962.16666666666663</v>
      </c>
      <c r="Q11" s="61">
        <f t="shared" si="5"/>
        <v>962.16</v>
      </c>
      <c r="R11" s="63">
        <f t="shared" si="6"/>
        <v>25978.32</v>
      </c>
      <c r="S11" s="46">
        <f>D11*E11</f>
        <v>28363.5</v>
      </c>
      <c r="T11" s="46">
        <f t="shared" si="7"/>
        <v>18522</v>
      </c>
      <c r="U11" s="46">
        <f t="shared" si="8"/>
        <v>22226.399999999998</v>
      </c>
    </row>
    <row r="12" spans="1:21" s="46" customFormat="1" ht="33" customHeight="1" x14ac:dyDescent="0.2">
      <c r="A12" s="42">
        <v>4</v>
      </c>
      <c r="B12" s="43" t="s">
        <v>31</v>
      </c>
      <c r="C12" s="44" t="s">
        <v>24</v>
      </c>
      <c r="D12" s="45">
        <v>5</v>
      </c>
      <c r="E12" s="58">
        <v>1296</v>
      </c>
      <c r="F12" s="58">
        <v>1823.5</v>
      </c>
      <c r="G12" s="58">
        <v>1700</v>
      </c>
      <c r="H12" s="56"/>
      <c r="I12" s="56"/>
      <c r="J12" s="56"/>
      <c r="K12" s="57"/>
      <c r="L12" s="59">
        <f t="shared" si="0"/>
        <v>1606.5</v>
      </c>
      <c r="M12" s="60">
        <f t="shared" si="1"/>
        <v>275.89989126492964</v>
      </c>
      <c r="N12" s="60">
        <f t="shared" si="2"/>
        <v>17.17397393494738</v>
      </c>
      <c r="O12" s="61">
        <f t="shared" si="3"/>
        <v>8032.5</v>
      </c>
      <c r="P12" s="62">
        <f t="shared" si="4"/>
        <v>1606.5</v>
      </c>
      <c r="Q12" s="61">
        <f t="shared" si="5"/>
        <v>1606.5</v>
      </c>
      <c r="R12" s="63">
        <f t="shared" si="6"/>
        <v>8032.5</v>
      </c>
      <c r="S12" s="46">
        <f>D12*E12</f>
        <v>6480</v>
      </c>
      <c r="T12" s="46">
        <f t="shared" si="7"/>
        <v>9117.5</v>
      </c>
      <c r="U12" s="46">
        <f t="shared" si="8"/>
        <v>10941</v>
      </c>
    </row>
    <row r="13" spans="1:21" s="46" customFormat="1" ht="33" customHeight="1" x14ac:dyDescent="0.2">
      <c r="A13" s="42">
        <v>5</v>
      </c>
      <c r="B13" s="43" t="s">
        <v>32</v>
      </c>
      <c r="C13" s="44" t="s">
        <v>24</v>
      </c>
      <c r="D13" s="45">
        <v>6</v>
      </c>
      <c r="E13" s="58">
        <v>2480</v>
      </c>
      <c r="F13" s="58">
        <v>3917.5</v>
      </c>
      <c r="G13" s="58">
        <v>3528</v>
      </c>
      <c r="H13" s="56"/>
      <c r="I13" s="56"/>
      <c r="J13" s="56"/>
      <c r="K13" s="57"/>
      <c r="L13" s="59">
        <f t="shared" si="0"/>
        <v>3308.5</v>
      </c>
      <c r="M13" s="60">
        <f t="shared" si="1"/>
        <v>743.46267559306568</v>
      </c>
      <c r="N13" s="60">
        <f t="shared" si="2"/>
        <v>22.471291388637319</v>
      </c>
      <c r="O13" s="61">
        <f t="shared" si="3"/>
        <v>19851</v>
      </c>
      <c r="P13" s="62">
        <f t="shared" si="4"/>
        <v>3308.5</v>
      </c>
      <c r="Q13" s="61">
        <f t="shared" si="5"/>
        <v>3308.5</v>
      </c>
      <c r="R13" s="63">
        <f t="shared" si="6"/>
        <v>19851</v>
      </c>
      <c r="S13" s="46">
        <f t="shared" ref="S13:S20" si="9">D13*E13</f>
        <v>14880</v>
      </c>
      <c r="T13" s="46">
        <f t="shared" si="7"/>
        <v>23505</v>
      </c>
      <c r="U13" s="46">
        <f t="shared" si="8"/>
        <v>28206</v>
      </c>
    </row>
    <row r="14" spans="1:21" s="46" customFormat="1" ht="33" customHeight="1" x14ac:dyDescent="0.2">
      <c r="A14" s="42">
        <v>6</v>
      </c>
      <c r="B14" s="43" t="s">
        <v>33</v>
      </c>
      <c r="C14" s="44" t="s">
        <v>24</v>
      </c>
      <c r="D14" s="73">
        <v>120</v>
      </c>
      <c r="E14" s="74">
        <v>2150</v>
      </c>
      <c r="F14" s="58">
        <v>1715.5</v>
      </c>
      <c r="G14" s="58">
        <v>2650</v>
      </c>
      <c r="H14" s="56"/>
      <c r="I14" s="56"/>
      <c r="J14" s="56"/>
      <c r="K14" s="57"/>
      <c r="L14" s="59">
        <f t="shared" si="0"/>
        <v>2171.8333333333335</v>
      </c>
      <c r="M14" s="60">
        <f t="shared" si="1"/>
        <v>467.63242331272681</v>
      </c>
      <c r="N14" s="60">
        <f t="shared" si="2"/>
        <v>21.531690122602722</v>
      </c>
      <c r="O14" s="61">
        <f t="shared" si="3"/>
        <v>260620</v>
      </c>
      <c r="P14" s="62">
        <f t="shared" si="4"/>
        <v>2171.8333333333335</v>
      </c>
      <c r="Q14" s="61">
        <f t="shared" si="5"/>
        <v>2171.83</v>
      </c>
      <c r="R14" s="63">
        <f t="shared" si="6"/>
        <v>260619.59999999998</v>
      </c>
      <c r="S14" s="72">
        <f>D14*E14</f>
        <v>258000</v>
      </c>
      <c r="T14" s="46">
        <f t="shared" si="7"/>
        <v>205860</v>
      </c>
      <c r="U14" s="46">
        <f t="shared" si="8"/>
        <v>247032</v>
      </c>
    </row>
    <row r="15" spans="1:21" s="46" customFormat="1" ht="37.5" customHeight="1" x14ac:dyDescent="0.2">
      <c r="A15" s="42">
        <v>7</v>
      </c>
      <c r="B15" s="43" t="s">
        <v>35</v>
      </c>
      <c r="C15" s="44" t="s">
        <v>24</v>
      </c>
      <c r="D15" s="45">
        <v>16</v>
      </c>
      <c r="E15" s="58">
        <v>1955</v>
      </c>
      <c r="F15" s="58">
        <v>1519</v>
      </c>
      <c r="G15" s="58">
        <v>2750</v>
      </c>
      <c r="H15" s="56"/>
      <c r="I15" s="56"/>
      <c r="J15" s="56"/>
      <c r="K15" s="57"/>
      <c r="L15" s="59">
        <f t="shared" si="0"/>
        <v>2074.6666666666665</v>
      </c>
      <c r="M15" s="60">
        <f t="shared" si="1"/>
        <v>624.16370715809273</v>
      </c>
      <c r="N15" s="60">
        <f t="shared" si="2"/>
        <v>30.085011591810385</v>
      </c>
      <c r="O15" s="61">
        <f t="shared" si="3"/>
        <v>33194.666666666664</v>
      </c>
      <c r="P15" s="62">
        <f t="shared" si="4"/>
        <v>2074.6666666666665</v>
      </c>
      <c r="Q15" s="61">
        <f t="shared" si="5"/>
        <v>2074.66</v>
      </c>
      <c r="R15" s="63">
        <f t="shared" si="6"/>
        <v>33194.559999999998</v>
      </c>
      <c r="S15" s="46">
        <f t="shared" si="9"/>
        <v>31280</v>
      </c>
      <c r="T15" s="46">
        <f t="shared" si="7"/>
        <v>24304</v>
      </c>
      <c r="U15" s="46">
        <f t="shared" si="8"/>
        <v>29164.799999999999</v>
      </c>
    </row>
    <row r="16" spans="1:21" s="46" customFormat="1" ht="37.5" customHeight="1" x14ac:dyDescent="0.2">
      <c r="A16" s="42">
        <v>8</v>
      </c>
      <c r="B16" s="43" t="s">
        <v>34</v>
      </c>
      <c r="C16" s="44" t="s">
        <v>24</v>
      </c>
      <c r="D16" s="45">
        <v>29</v>
      </c>
      <c r="E16" s="58">
        <v>2550</v>
      </c>
      <c r="F16" s="58">
        <v>1715.5</v>
      </c>
      <c r="G16" s="58">
        <v>2761</v>
      </c>
      <c r="H16" s="56"/>
      <c r="I16" s="56"/>
      <c r="J16" s="56"/>
      <c r="K16" s="57"/>
      <c r="L16" s="59">
        <f t="shared" si="0"/>
        <v>2342.1666666666665</v>
      </c>
      <c r="M16" s="60">
        <f t="shared" si="1"/>
        <v>552.86850455902561</v>
      </c>
      <c r="N16" s="60">
        <f t="shared" si="2"/>
        <v>23.605002685221333</v>
      </c>
      <c r="O16" s="61">
        <f t="shared" si="3"/>
        <v>67922.833333333328</v>
      </c>
      <c r="P16" s="62">
        <f t="shared" si="4"/>
        <v>2342.1666666666665</v>
      </c>
      <c r="Q16" s="61">
        <f t="shared" si="5"/>
        <v>2342.16</v>
      </c>
      <c r="R16" s="63">
        <f t="shared" si="6"/>
        <v>67922.64</v>
      </c>
      <c r="S16" s="46">
        <f t="shared" si="9"/>
        <v>73950</v>
      </c>
      <c r="T16" s="46">
        <f t="shared" si="7"/>
        <v>49749.5</v>
      </c>
      <c r="U16" s="46">
        <f t="shared" si="8"/>
        <v>59699.399999999994</v>
      </c>
    </row>
    <row r="17" spans="1:30" s="46" customFormat="1" ht="37.5" customHeight="1" x14ac:dyDescent="0.2">
      <c r="A17" s="42">
        <v>9</v>
      </c>
      <c r="B17" s="43" t="s">
        <v>36</v>
      </c>
      <c r="C17" s="44" t="s">
        <v>24</v>
      </c>
      <c r="D17" s="45">
        <v>116</v>
      </c>
      <c r="E17" s="58">
        <v>3080</v>
      </c>
      <c r="F17" s="58">
        <v>3283.5</v>
      </c>
      <c r="G17" s="58">
        <v>3250</v>
      </c>
      <c r="H17" s="56"/>
      <c r="I17" s="56"/>
      <c r="J17" s="56"/>
      <c r="K17" s="57"/>
      <c r="L17" s="59">
        <f t="shared" si="0"/>
        <v>3204.5</v>
      </c>
      <c r="M17" s="60">
        <f t="shared" si="1"/>
        <v>109.11347304526605</v>
      </c>
      <c r="N17" s="60">
        <f t="shared" si="2"/>
        <v>3.4050077405294443</v>
      </c>
      <c r="O17" s="61">
        <f t="shared" si="3"/>
        <v>371722</v>
      </c>
      <c r="P17" s="62">
        <f t="shared" si="4"/>
        <v>3204.5</v>
      </c>
      <c r="Q17" s="61">
        <f t="shared" si="5"/>
        <v>3204.5</v>
      </c>
      <c r="R17" s="63">
        <f t="shared" si="6"/>
        <v>371722</v>
      </c>
      <c r="S17" s="46">
        <f t="shared" si="9"/>
        <v>357280</v>
      </c>
      <c r="T17" s="46">
        <f t="shared" si="7"/>
        <v>380886</v>
      </c>
      <c r="U17" s="46">
        <f t="shared" si="8"/>
        <v>457063.2</v>
      </c>
    </row>
    <row r="18" spans="1:30" s="46" customFormat="1" ht="49.5" customHeight="1" x14ac:dyDescent="0.2">
      <c r="A18" s="42">
        <v>10</v>
      </c>
      <c r="B18" s="43" t="s">
        <v>37</v>
      </c>
      <c r="C18" s="44" t="s">
        <v>24</v>
      </c>
      <c r="D18" s="45">
        <v>11</v>
      </c>
      <c r="E18" s="58">
        <v>3610</v>
      </c>
      <c r="F18" s="58">
        <v>3430.5</v>
      </c>
      <c r="G18" s="58">
        <v>3250</v>
      </c>
      <c r="H18" s="56"/>
      <c r="I18" s="56"/>
      <c r="J18" s="56"/>
      <c r="K18" s="57"/>
      <c r="L18" s="59">
        <f t="shared" si="0"/>
        <v>3430.1666666666665</v>
      </c>
      <c r="M18" s="60">
        <f t="shared" si="1"/>
        <v>180.00023148133263</v>
      </c>
      <c r="N18" s="60">
        <f t="shared" si="2"/>
        <v>5.2475651760750006</v>
      </c>
      <c r="O18" s="61">
        <f t="shared" si="3"/>
        <v>37731.833333333328</v>
      </c>
      <c r="P18" s="62">
        <f t="shared" si="4"/>
        <v>3430.1666666666661</v>
      </c>
      <c r="Q18" s="61">
        <f t="shared" si="5"/>
        <v>3430.16</v>
      </c>
      <c r="R18" s="63">
        <f t="shared" si="6"/>
        <v>37731.759999999995</v>
      </c>
      <c r="S18" s="46">
        <f t="shared" si="9"/>
        <v>39710</v>
      </c>
      <c r="T18" s="46">
        <f t="shared" si="7"/>
        <v>37735.5</v>
      </c>
      <c r="U18" s="46">
        <f t="shared" si="8"/>
        <v>45282.6</v>
      </c>
      <c r="AD18" s="71"/>
    </row>
    <row r="19" spans="1:30" s="46" customFormat="1" ht="33" customHeight="1" x14ac:dyDescent="0.2">
      <c r="A19" s="42">
        <v>11</v>
      </c>
      <c r="B19" s="43" t="s">
        <v>38</v>
      </c>
      <c r="C19" s="44" t="s">
        <v>24</v>
      </c>
      <c r="D19" s="45">
        <v>57</v>
      </c>
      <c r="E19" s="58">
        <v>4750</v>
      </c>
      <c r="F19" s="58">
        <v>3400</v>
      </c>
      <c r="G19" s="58">
        <v>4324</v>
      </c>
      <c r="H19" s="56"/>
      <c r="I19" s="56"/>
      <c r="J19" s="56"/>
      <c r="K19" s="57"/>
      <c r="L19" s="59">
        <f t="shared" si="0"/>
        <v>4158</v>
      </c>
      <c r="M19" s="60">
        <f t="shared" si="1"/>
        <v>690.13911641059735</v>
      </c>
      <c r="N19" s="60">
        <f t="shared" si="2"/>
        <v>16.597862347537216</v>
      </c>
      <c r="O19" s="61">
        <f t="shared" si="3"/>
        <v>237006</v>
      </c>
      <c r="P19" s="62">
        <f t="shared" si="4"/>
        <v>4158</v>
      </c>
      <c r="Q19" s="61">
        <f t="shared" si="5"/>
        <v>4158</v>
      </c>
      <c r="R19" s="63">
        <f t="shared" si="6"/>
        <v>237006</v>
      </c>
      <c r="S19" s="46">
        <f t="shared" si="9"/>
        <v>270750</v>
      </c>
      <c r="T19" s="46">
        <f t="shared" si="7"/>
        <v>193800</v>
      </c>
      <c r="U19" s="46">
        <f t="shared" si="8"/>
        <v>232560</v>
      </c>
    </row>
    <row r="20" spans="1:30" s="46" customFormat="1" ht="33" customHeight="1" x14ac:dyDescent="0.2">
      <c r="A20" s="42">
        <v>12</v>
      </c>
      <c r="B20" s="43" t="s">
        <v>39</v>
      </c>
      <c r="C20" s="44" t="s">
        <v>24</v>
      </c>
      <c r="D20" s="45">
        <v>31</v>
      </c>
      <c r="E20" s="58">
        <v>750</v>
      </c>
      <c r="F20" s="58">
        <v>539</v>
      </c>
      <c r="G20" s="58">
        <v>788</v>
      </c>
      <c r="H20" s="56"/>
      <c r="I20" s="56"/>
      <c r="J20" s="56"/>
      <c r="K20" s="57"/>
      <c r="L20" s="59">
        <f t="shared" si="0"/>
        <v>692.33333333333337</v>
      </c>
      <c r="M20" s="60">
        <f t="shared" si="1"/>
        <v>134.14295856784037</v>
      </c>
      <c r="N20" s="60">
        <f t="shared" si="2"/>
        <v>19.375487515817095</v>
      </c>
      <c r="O20" s="61">
        <f t="shared" si="3"/>
        <v>21462.333333333336</v>
      </c>
      <c r="P20" s="62">
        <f t="shared" si="4"/>
        <v>692.33333333333337</v>
      </c>
      <c r="Q20" s="61">
        <f t="shared" si="5"/>
        <v>692.33</v>
      </c>
      <c r="R20" s="63">
        <f t="shared" si="6"/>
        <v>21462.23</v>
      </c>
      <c r="S20" s="46">
        <f t="shared" si="9"/>
        <v>23250</v>
      </c>
      <c r="T20" s="46">
        <f t="shared" si="7"/>
        <v>16709</v>
      </c>
      <c r="U20" s="46">
        <f t="shared" si="8"/>
        <v>20050.8</v>
      </c>
    </row>
    <row r="21" spans="1:30" s="1" customFormat="1" ht="15" customHeight="1" x14ac:dyDescent="0.2">
      <c r="A21" s="13"/>
      <c r="B21" s="14"/>
      <c r="C21" s="15"/>
      <c r="D21" s="30"/>
      <c r="E21" s="16"/>
      <c r="F21" s="16"/>
      <c r="G21" s="16"/>
      <c r="H21" s="16"/>
      <c r="I21" s="16"/>
      <c r="J21" s="16"/>
      <c r="K21" s="17"/>
      <c r="L21" s="18"/>
      <c r="M21" s="19"/>
      <c r="N21" s="37"/>
      <c r="O21" s="100" t="s">
        <v>13</v>
      </c>
      <c r="P21" s="100"/>
      <c r="Q21" s="101"/>
      <c r="R21" s="22">
        <f>SUM(R9:R20)</f>
        <v>1114508.0899999999</v>
      </c>
    </row>
    <row r="22" spans="1:30" s="1" customFormat="1" ht="15" customHeight="1" x14ac:dyDescent="0.25">
      <c r="A22" s="50"/>
      <c r="B22" s="67" t="s">
        <v>27</v>
      </c>
      <c r="C22" s="15"/>
      <c r="D22" s="30"/>
      <c r="E22" s="64">
        <v>948924.58</v>
      </c>
      <c r="F22" s="53" t="s">
        <v>8</v>
      </c>
      <c r="G22" s="17"/>
      <c r="H22" s="17"/>
      <c r="I22" s="17"/>
      <c r="J22" s="17"/>
      <c r="K22" s="17"/>
      <c r="L22" s="55"/>
      <c r="M22" s="51"/>
      <c r="N22" s="52"/>
      <c r="O22" s="53"/>
      <c r="P22" s="53"/>
      <c r="Q22" s="53"/>
      <c r="R22" s="54"/>
    </row>
    <row r="23" spans="1:30" s="1" customFormat="1" ht="8.25" customHeight="1" x14ac:dyDescent="0.25">
      <c r="A23" s="50"/>
      <c r="B23" s="67"/>
      <c r="C23" s="15"/>
      <c r="D23" s="30"/>
      <c r="E23" s="17"/>
      <c r="F23" s="17"/>
      <c r="G23" s="17"/>
      <c r="H23" s="17"/>
      <c r="I23" s="17"/>
      <c r="J23" s="17"/>
      <c r="K23" s="17"/>
      <c r="L23" s="18"/>
      <c r="M23" s="51"/>
      <c r="N23" s="52"/>
      <c r="O23" s="53"/>
      <c r="P23" s="53"/>
      <c r="Q23" s="53"/>
      <c r="R23" s="54"/>
    </row>
    <row r="24" spans="1:30" s="1" customFormat="1" ht="15" customHeight="1" x14ac:dyDescent="0.25">
      <c r="A24" s="50"/>
      <c r="B24" s="67" t="s">
        <v>42</v>
      </c>
      <c r="C24" s="15"/>
      <c r="D24" s="30"/>
      <c r="E24" s="53">
        <v>189784.92</v>
      </c>
      <c r="F24" s="53" t="s">
        <v>8</v>
      </c>
      <c r="G24" s="17"/>
      <c r="H24" s="17"/>
      <c r="I24" s="17"/>
      <c r="J24" s="17"/>
      <c r="K24" s="17"/>
      <c r="L24" s="18"/>
      <c r="M24" s="51"/>
      <c r="N24" s="52"/>
      <c r="O24" s="53"/>
      <c r="P24" s="53"/>
      <c r="Q24" s="53"/>
      <c r="R24" s="54"/>
    </row>
    <row r="25" spans="1:30" s="7" customFormat="1" ht="27.75" customHeight="1" x14ac:dyDescent="0.25">
      <c r="A25" s="95" t="s">
        <v>21</v>
      </c>
      <c r="B25" s="95"/>
      <c r="C25" s="95"/>
      <c r="D25" s="95"/>
      <c r="E25" s="95"/>
      <c r="F25" s="95"/>
      <c r="G25" s="95"/>
      <c r="H25" s="95"/>
      <c r="I25" s="95"/>
      <c r="J25" s="95"/>
      <c r="K25" s="25"/>
      <c r="L25" s="27">
        <f>R21</f>
        <v>1114508.0899999999</v>
      </c>
      <c r="M25" s="21" t="s">
        <v>8</v>
      </c>
      <c r="N25" s="38"/>
      <c r="O25" s="21"/>
      <c r="P25" s="21"/>
      <c r="Q25" s="21"/>
      <c r="R25" s="20"/>
    </row>
    <row r="26" spans="1:30" ht="52.5" customHeight="1" x14ac:dyDescent="0.2">
      <c r="A26" s="96" t="s">
        <v>15</v>
      </c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AA26" s="70" t="s">
        <v>43</v>
      </c>
    </row>
    <row r="27" spans="1:30" ht="18.75" customHeight="1" x14ac:dyDescent="0.2">
      <c r="A27" s="68"/>
      <c r="B27" s="96" t="s">
        <v>22</v>
      </c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39"/>
      <c r="O27" s="68"/>
      <c r="P27" s="68"/>
      <c r="Q27" s="68"/>
      <c r="R27" s="68"/>
    </row>
    <row r="28" spans="1:30" s="8" customFormat="1" ht="33" customHeight="1" x14ac:dyDescent="0.25">
      <c r="A28" s="65"/>
      <c r="B28" s="92" t="s">
        <v>28</v>
      </c>
      <c r="C28" s="92"/>
      <c r="D28" s="92"/>
      <c r="E28" s="92"/>
      <c r="F28" s="92"/>
      <c r="G28" s="28"/>
      <c r="H28" s="28"/>
      <c r="I28" s="28"/>
      <c r="J28" s="28"/>
      <c r="K28" s="28"/>
      <c r="L28" s="29"/>
      <c r="M28" s="29"/>
      <c r="N28" s="41"/>
      <c r="O28" s="12"/>
    </row>
    <row r="29" spans="1:30" s="8" customFormat="1" ht="15.75" x14ac:dyDescent="0.25">
      <c r="A29" s="93"/>
      <c r="B29" s="93"/>
      <c r="C29" s="93"/>
      <c r="D29" s="9"/>
      <c r="E29" s="10"/>
      <c r="F29" s="11"/>
      <c r="L29" s="24"/>
      <c r="M29" s="26"/>
      <c r="N29" s="40"/>
      <c r="O29" s="26"/>
    </row>
  </sheetData>
  <mergeCells count="19">
    <mergeCell ref="B27:M27"/>
    <mergeCell ref="B28:F28"/>
    <mergeCell ref="A29:C29"/>
    <mergeCell ref="K7:K8"/>
    <mergeCell ref="L7:N7"/>
    <mergeCell ref="O7:R7"/>
    <mergeCell ref="O21:Q21"/>
    <mergeCell ref="A25:J25"/>
    <mergeCell ref="A26:R26"/>
    <mergeCell ref="A2:R3"/>
    <mergeCell ref="M4:P4"/>
    <mergeCell ref="G5:N5"/>
    <mergeCell ref="A6:R6"/>
    <mergeCell ref="A7:A8"/>
    <mergeCell ref="B7:B8"/>
    <mergeCell ref="C7:C8"/>
    <mergeCell ref="D7:D8"/>
    <mergeCell ref="E7:G7"/>
    <mergeCell ref="H7:J7"/>
  </mergeCells>
  <pageMargins left="0.51181102362204722" right="0.70866141732283472" top="0.39370078740157483" bottom="0.35433070866141736" header="0.31496062992125984" footer="0.31496062992125984"/>
  <pageSetup paperSize="9" scale="7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Расчет цены</vt:lpstr>
      <vt:lpstr>Расчет цены (2)</vt:lpstr>
      <vt:lpstr>'Расчет цены'!Область_печати</vt:lpstr>
      <vt:lpstr>'Расчет цены (2)'!Область_печати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2020-08-12T09:01:04Z</cp:lastPrinted>
  <dcterms:created xsi:type="dcterms:W3CDTF">2014-01-15T18:15:09Z</dcterms:created>
  <dcterms:modified xsi:type="dcterms:W3CDTF">2020-08-12T12:26:08Z</dcterms:modified>
</cp:coreProperties>
</file>